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تحكم وملخص التكلفة" sheetId="1" state="visible" r:id="rId1"/>
    <sheet xmlns:r="http://schemas.openxmlformats.org/officeDocument/2006/relationships" name="المقايسة التفصيلية وحصر البنود" sheetId="2" state="visible" r:id="rId2"/>
    <sheet xmlns:r="http://schemas.openxmlformats.org/officeDocument/2006/relationships" name="حاسبة تقدير كميات الخامات" sheetId="3" state="visible" r:id="rId3"/>
    <sheet xmlns:r="http://schemas.openxmlformats.org/officeDocument/2006/relationships" name="دليل استلام مراحل التشطي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100.0%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FFFFFF"/>
      <sz val="10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475569"/>
      <sz val="9"/>
    </font>
    <font>
      <name val="Segoe UI"/>
      <b val="1"/>
      <color rgb="001E1B4B"/>
      <sz val="15"/>
    </font>
    <font>
      <name val="Segoe UI"/>
      <i val="1"/>
      <color rgb="0064748B"/>
      <sz val="8"/>
    </font>
    <font>
      <name val="Segoe UI"/>
      <b val="1"/>
      <color rgb="00065F46"/>
      <sz val="15"/>
    </font>
    <font>
      <name val="Segoe UI"/>
      <b val="1"/>
      <color rgb="001E1B4B"/>
      <sz val="11"/>
    </font>
    <font>
      <name val="Segoe UI"/>
      <b val="1"/>
      <color rgb="00FFFFFF"/>
      <sz val="9"/>
    </font>
    <font>
      <name val="Segoe UI"/>
      <b val="1"/>
      <color rgb="00065F46"/>
      <sz val="10"/>
    </font>
    <font>
      <name val="Segoe UI"/>
      <b val="1"/>
      <color rgb="00065F46"/>
      <sz val="9"/>
    </font>
  </fonts>
  <fills count="13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D97706"/>
        <bgColor rgb="00D97706"/>
      </patternFill>
    </fill>
    <fill>
      <patternFill patternType="solid">
        <fgColor rgb="00F8FAFC"/>
        <bgColor rgb="00F8FAFC"/>
      </patternFill>
    </fill>
    <fill>
      <patternFill patternType="solid">
        <fgColor rgb="00D1FAE5"/>
        <bgColor rgb="00D1FAE5"/>
      </patternFill>
    </fill>
    <fill>
      <patternFill patternType="solid">
        <fgColor rgb="003730A3"/>
        <bgColor rgb="003730A3"/>
      </patternFill>
    </fill>
    <fill>
      <patternFill patternType="solid">
        <fgColor rgb="00FFFFFF"/>
        <bgColor rgb="00FFFFFF"/>
      </patternFill>
    </fill>
    <fill>
      <patternFill patternType="solid">
        <fgColor rgb="00ECFDF5"/>
        <bgColor rgb="00ECFDF5"/>
      </patternFill>
    </fill>
    <fill>
      <patternFill patternType="solid">
        <fgColor rgb="001E293B"/>
        <bgColor rgb="001E293B"/>
      </patternFill>
    </fill>
    <fill>
      <patternFill patternType="solid">
        <fgColor rgb="00312E81"/>
        <bgColor rgb="00312E81"/>
      </patternFill>
    </fill>
    <fill>
      <patternFill patternType="solid">
        <fgColor rgb="00E2E8F0"/>
        <bgColor rgb="00E2E8F0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5F46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pivotButton="0" quotePrefix="0" xfId="0"/>
    <xf numFmtId="0" fontId="3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6" fillId="4" borderId="1" applyAlignment="1" pivotButton="0" quotePrefix="0" xfId="0">
      <alignment horizontal="center" vertical="center" wrapText="1"/>
    </xf>
    <xf numFmtId="4" fontId="8" fillId="5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right" vertical="center" wrapText="1"/>
    </xf>
    <xf numFmtId="4" fontId="3" fillId="7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4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4" fontId="3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0" fontId="11" fillId="8" borderId="2" applyAlignment="1" pivotButton="0" quotePrefix="0" xfId="0">
      <alignment horizontal="center" vertical="center" wrapText="1"/>
    </xf>
    <xf numFmtId="4" fontId="11" fillId="8" borderId="2" applyAlignment="1" pivotButton="0" quotePrefix="0" xfId="0">
      <alignment horizontal="center" vertical="center" wrapText="1"/>
    </xf>
    <xf numFmtId="165" fontId="11" fillId="8" borderId="2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2" fillId="6" borderId="0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right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0" fontId="3" fillId="11" borderId="1" pivotButton="0" quotePrefix="0" xfId="0"/>
    <xf numFmtId="4" fontId="3" fillId="11" borderId="1" applyAlignment="1" pivotButton="0" quotePrefix="0" xfId="0">
      <alignment horizontal="center" vertical="center" wrapText="1"/>
    </xf>
    <xf numFmtId="4" fontId="3" fillId="11" borderId="1" pivotButton="0" quotePrefix="0" xfId="0"/>
    <xf numFmtId="2" fontId="3" fillId="1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3" fillId="12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center" vertical="center" wrapText="1"/>
    </xf>
    <xf numFmtId="3" fontId="12" fillId="4" borderId="1" applyAlignment="1" pivotButton="0" quotePrefix="0" xfId="0">
      <alignment horizontal="center" vertical="center" wrapText="1"/>
    </xf>
    <xf numFmtId="3" fontId="3" fillId="7" borderId="1" applyAlignment="1" pivotButton="0" quotePrefix="0" xfId="0">
      <alignment horizontal="center" vertical="center" wrapText="1"/>
    </xf>
    <xf numFmtId="3" fontId="12" fillId="7" borderId="1" applyAlignment="1" pivotButton="0" quotePrefix="0" xfId="0">
      <alignment horizontal="center" vertical="center" wrapText="1"/>
    </xf>
    <xf numFmtId="0" fontId="12" fillId="7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1" rightToLeft="1"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18" customWidth="1" min="3" max="3"/>
    <col width="16" customWidth="1" min="4" max="4"/>
    <col width="18" customWidth="1" min="5" max="5"/>
    <col width="18" customWidth="1" min="6" max="6"/>
    <col width="18" customWidth="1" min="7" max="7"/>
    <col width="24" customWidth="1" min="8" max="8"/>
    <col width="16" customWidth="1" min="9" max="9"/>
  </cols>
  <sheetData>
    <row r="1" ht="38" customHeight="1">
      <c r="A1" s="1" t="inlineStr">
        <is>
          <t>مقايسة أعمال التشطيبات المعمارية والديكور الداخلي المتكاملة للشقق السكنية</t>
        </is>
      </c>
    </row>
    <row r="2" ht="24" customHeight="1">
      <c r="A2" s="2" t="inlineStr">
        <is>
          <t>نموذج هندسي مفرغ مبرمج بالمعادلات التلقائية | حصر بنود الأعمال ومعدلات التكلفة ودفعات التمويل</t>
        </is>
      </c>
    </row>
    <row r="4" ht="22" customHeight="1">
      <c r="A4" s="3" t="inlineStr">
        <is>
          <t>اسم العميل / المالك:</t>
        </is>
      </c>
      <c r="B4" s="4" t="inlineStr">
        <is>
          <t>السيد / م. أحمد عبد العزيز المحترم</t>
        </is>
      </c>
      <c r="E4" s="3" t="inlineStr">
        <is>
          <t>مساحة الشقة الإجمالية:</t>
        </is>
      </c>
      <c r="F4" s="5" t="inlineStr">
        <is>
          <t>165.00 م2 مسطح</t>
        </is>
      </c>
    </row>
    <row r="5" ht="22" customHeight="1">
      <c r="A5" s="3" t="inlineStr">
        <is>
          <t>موقع المشروع:</t>
        </is>
      </c>
      <c r="B5" s="4" t="inlineStr">
        <is>
          <t>القاهرة الجديدة / الرياض - حي النرجس / الياسمين</t>
        </is>
      </c>
      <c r="E5" s="3" t="inlineStr">
        <is>
          <t>مستوى وجودة التشطيب:</t>
        </is>
      </c>
      <c r="F5" s="5" t="inlineStr">
        <is>
          <t>ألترا لوكس فاخر (Ultra Lux)</t>
        </is>
      </c>
    </row>
    <row r="6" ht="22" customHeight="1">
      <c r="A6" s="3" t="inlineStr">
        <is>
          <t>الشركة المنفذة / المقاول:</t>
        </is>
      </c>
      <c r="B6" s="4" t="inlineStr">
        <is>
          <t>مؤسسة الإبداع للتصميم الداخلي والمقاولات</t>
        </is>
      </c>
      <c r="E6" s="3" t="inlineStr">
        <is>
          <t>تاريخ المقايسة والأسعار:</t>
        </is>
      </c>
      <c r="F6" s="4" t="inlineStr">
        <is>
          <t>2026-10-01</t>
        </is>
      </c>
    </row>
    <row r="7" ht="22" customHeight="1">
      <c r="A7" s="3" t="inlineStr">
        <is>
          <t>مدة التنفيذ المتوقعة:</t>
        </is>
      </c>
      <c r="B7" s="4" t="inlineStr">
        <is>
          <t>90 يوماً من تاريخ استلام الموقع</t>
        </is>
      </c>
      <c r="E7" s="3" t="inlineStr">
        <is>
          <t>العملة المعتمدة:</t>
        </is>
      </c>
      <c r="F7" s="4" t="inlineStr">
        <is>
          <t>جنيه مصري / ريال سعودي (EGP / SAR)</t>
        </is>
      </c>
    </row>
    <row r="9" ht="18" customHeight="1">
      <c r="A9" s="6" t="inlineStr">
        <is>
          <t>إجمالي تكلفة الأعمال المباشرة</t>
        </is>
      </c>
      <c r="B9" s="7" t="n"/>
      <c r="C9" s="6" t="inlineStr">
        <is>
          <t>متوسط تكلفة المتر المربع مسطح</t>
        </is>
      </c>
      <c r="D9" s="7" t="n"/>
      <c r="E9" s="6" t="inlineStr">
        <is>
          <t>أتعاب الإشراف وإدارة التنفيذ (10%)</t>
        </is>
      </c>
      <c r="F9" s="7" t="n"/>
      <c r="G9" s="6" t="inlineStr">
        <is>
          <t>التكلفة الإجمالية الشاملة للتشطيب</t>
        </is>
      </c>
      <c r="H9" s="7" t="n"/>
      <c r="I9" s="7" t="n"/>
    </row>
    <row r="10" ht="28" customHeight="1">
      <c r="A10" s="8">
        <f>'المقايسة التفصيلية وحصر البنود'!G63</f>
        <v/>
      </c>
      <c r="B10" s="7" t="n"/>
      <c r="C10" s="8">
        <f>A10/165</f>
        <v/>
      </c>
      <c r="D10" s="7" t="n"/>
      <c r="E10" s="8">
        <f>A10*0.10</f>
        <v/>
      </c>
      <c r="F10" s="7" t="n"/>
      <c r="G10" s="9">
        <f>A10+E10</f>
        <v/>
      </c>
      <c r="H10" s="7" t="n"/>
      <c r="I10" s="7" t="n"/>
    </row>
    <row r="11" ht="18" customHeight="1">
      <c r="A11" s="10" t="inlineStr">
        <is>
          <t>قيمة بنود التنفيذ والمصنعيات</t>
        </is>
      </c>
      <c r="B11" s="7" t="n"/>
      <c r="C11" s="10" t="inlineStr">
        <is>
          <t>تكلفة المتر شامل الخامات</t>
        </is>
      </c>
      <c r="D11" s="7" t="n"/>
      <c r="E11" s="10" t="inlineStr">
        <is>
          <t>نسبة إدارة المشروع وهامش الربح</t>
        </is>
      </c>
      <c r="F11" s="7" t="n"/>
      <c r="G11" s="10" t="inlineStr">
        <is>
          <t>صافي تكلفة تسليم المفتاح</t>
        </is>
      </c>
      <c r="H11" s="7" t="n"/>
      <c r="I11" s="7" t="n"/>
    </row>
    <row r="13" ht="26" customHeight="1">
      <c r="A13" s="11" t="inlineStr">
        <is>
          <t>📊 ملخص توزيع ميزانية وتكاليف التشطيب حسب الأقسام الهندسية</t>
        </is>
      </c>
    </row>
    <row r="14" ht="26" customHeight="1">
      <c r="A14" s="12" t="inlineStr">
        <is>
          <t>م</t>
        </is>
      </c>
      <c r="B14" s="12" t="inlineStr">
        <is>
          <t>حزمة الأعمال الهندسية (Trade Package)</t>
        </is>
      </c>
      <c r="C14" s="12" t="inlineStr">
        <is>
          <t>إجمالي القيمة التقديرية</t>
        </is>
      </c>
      <c r="D14" s="12" t="inlineStr">
        <is>
          <t>نسبة المشاركة من الإجمالي %</t>
        </is>
      </c>
      <c r="E14" s="12" t="inlineStr">
        <is>
          <t>متوسط تكلفة المتر من الشقة</t>
        </is>
      </c>
      <c r="F14" s="12" t="inlineStr">
        <is>
          <t>المعادلة المرجعية</t>
        </is>
      </c>
      <c r="G14" s="12" t="inlineStr">
        <is>
          <t>المرحلة الزمنية للتنفيذ</t>
        </is>
      </c>
      <c r="H14" s="12" t="inlineStr">
        <is>
          <t>الأولوية والملاحظات</t>
        </is>
      </c>
      <c r="I14" s="12" t="inlineStr">
        <is>
          <t>حالة التعاقد</t>
        </is>
      </c>
    </row>
    <row r="15" ht="22" customHeight="1">
      <c r="A15" s="13" t="n">
        <v>1</v>
      </c>
      <c r="B15" s="14" t="inlineStr">
        <is>
          <t>أعمال التكسير والتعديلات المعمارية وإزالة المخلفات</t>
        </is>
      </c>
      <c r="C15" s="15">
        <f>'المقايسة التفصيلية وحصر البنود'!G9</f>
        <v/>
      </c>
      <c r="D15" s="16">
        <f>C15/$C$25</f>
        <v/>
      </c>
      <c r="E15" s="17">
        <f>C15/165</f>
        <v/>
      </c>
      <c r="F15" s="13">
        <f>البند 1 بالمقايسة</f>
        <v/>
      </c>
      <c r="G15" s="13" t="inlineStr">
        <is>
          <t>الأسبوع 1</t>
        </is>
      </c>
      <c r="H15" s="18" t="inlineStr">
        <is>
          <t>تجهيز الموقع والفتحات</t>
        </is>
      </c>
      <c r="I15" s="13" t="inlineStr">
        <is>
          <t>معتمد</t>
        </is>
      </c>
    </row>
    <row r="16" ht="22" customHeight="1">
      <c r="A16" s="19" t="n">
        <v>2</v>
      </c>
      <c r="B16" s="20" t="inlineStr">
        <is>
          <t>أعمال المباني والقواطيع العازلة والمداميك</t>
        </is>
      </c>
      <c r="C16" s="21">
        <f>'المقايسة التفصيلية وحصر البنود'!G14</f>
        <v/>
      </c>
      <c r="D16" s="22">
        <f>C16/$C$25</f>
        <v/>
      </c>
      <c r="E16" s="23">
        <f>C16/165</f>
        <v/>
      </c>
      <c r="F16" s="19">
        <f>البند 2 بالمقايسة</f>
        <v/>
      </c>
      <c r="G16" s="19" t="inlineStr">
        <is>
          <t>الأسبوع 1 - 2</t>
        </is>
      </c>
      <c r="H16" s="24" t="inlineStr">
        <is>
          <t>تعديل المساقط الداخلية</t>
        </is>
      </c>
      <c r="I16" s="19" t="inlineStr">
        <is>
          <t>معتمد</t>
        </is>
      </c>
    </row>
    <row r="17" ht="22" customHeight="1">
      <c r="A17" s="13" t="n">
        <v>3</v>
      </c>
      <c r="B17" s="14" t="inlineStr">
        <is>
          <t>تأسيس وتشطيب الأعمال الكهربائية والتيار الخفيف (MEP)</t>
        </is>
      </c>
      <c r="C17" s="15">
        <f>'المقايسة التفصيلية وحصر البنود'!G21</f>
        <v/>
      </c>
      <c r="D17" s="16">
        <f>C17/$C$25</f>
        <v/>
      </c>
      <c r="E17" s="17">
        <f>C17/165</f>
        <v/>
      </c>
      <c r="F17" s="13">
        <f>البند 3 بالمقايسة</f>
        <v/>
      </c>
      <c r="G17" s="13" t="inlineStr">
        <is>
          <t>الأسبوع 2 - 4</t>
        </is>
      </c>
      <c r="H17" s="18" t="inlineStr">
        <is>
          <t>خراطيم وسلك السويدي ولوحة القواطع</t>
        </is>
      </c>
      <c r="I17" s="13" t="inlineStr">
        <is>
          <t>معتمد</t>
        </is>
      </c>
    </row>
    <row r="18" ht="22" customHeight="1">
      <c r="A18" s="19" t="n">
        <v>4</v>
      </c>
      <c r="B18" s="20" t="inlineStr">
        <is>
          <t>تأسيس وتشطيب أعمال السباكة والصحي والعزل المائي</t>
        </is>
      </c>
      <c r="C18" s="21">
        <f>'المقايسة التفصيلية وحصر البنود'!G28</f>
        <v/>
      </c>
      <c r="D18" s="22">
        <f>C18/$C$25</f>
        <v/>
      </c>
      <c r="E18" s="23">
        <f>C18/165</f>
        <v/>
      </c>
      <c r="F18" s="19">
        <f>البند 4 بالمقايسة</f>
        <v/>
      </c>
      <c r="G18" s="19" t="inlineStr">
        <is>
          <t>الأسبوع 2 - 4</t>
        </is>
      </c>
      <c r="H18" s="24" t="inlineStr">
        <is>
          <t>مواسير بولي وعزل واختبار 10 بار</t>
        </is>
      </c>
      <c r="I18" s="19" t="inlineStr">
        <is>
          <t>معتمد</t>
        </is>
      </c>
    </row>
    <row r="19" ht="22" customHeight="1">
      <c r="A19" s="13" t="n">
        <v>5</v>
      </c>
      <c r="B19" s="14" t="inlineStr">
        <is>
          <t>أعمال بياض المحارة واللياسة الداخلية بالبؤج والأوتار</t>
        </is>
      </c>
      <c r="C19" s="15">
        <f>'المقايسة التفصيلية وحصر البنود'!G34</f>
        <v/>
      </c>
      <c r="D19" s="16">
        <f>C19/$C$25</f>
        <v/>
      </c>
      <c r="E19" s="17">
        <f>C19/165</f>
        <v/>
      </c>
      <c r="F19" s="13">
        <f>البند 5 بالمقايسة</f>
        <v/>
      </c>
      <c r="G19" s="13" t="inlineStr">
        <is>
          <t>الأسبوع 4 - 6</t>
        </is>
      </c>
      <c r="H19" s="18" t="inlineStr">
        <is>
          <t>استلام استقامة وتربيعات الزوايا</t>
        </is>
      </c>
      <c r="I19" s="13" t="inlineStr">
        <is>
          <t>معتمد</t>
        </is>
      </c>
    </row>
    <row r="20" ht="22" customHeight="1">
      <c r="A20" s="19" t="n">
        <v>6</v>
      </c>
      <c r="B20" s="20" t="inlineStr">
        <is>
          <t>أعمال الأسقف المعلقة والجبس بورد وبيوت النور</t>
        </is>
      </c>
      <c r="C20" s="21">
        <f>'المقايسة التفصيلية وحصر البنود'!G39</f>
        <v/>
      </c>
      <c r="D20" s="22">
        <f>C20/$C$25</f>
        <v/>
      </c>
      <c r="E20" s="23">
        <f>C20/165</f>
        <v/>
      </c>
      <c r="F20" s="19">
        <f>البند 6 بالمقايسة</f>
        <v/>
      </c>
      <c r="G20" s="19" t="inlineStr">
        <is>
          <t>الأسبوع 6 - 8</t>
        </is>
      </c>
      <c r="H20" s="24" t="inlineStr">
        <is>
          <t>جبس مقاوم للرطوبة وديكورات ليد</t>
        </is>
      </c>
      <c r="I20" s="19" t="inlineStr">
        <is>
          <t>معتمد</t>
        </is>
      </c>
    </row>
    <row r="21" ht="22" customHeight="1">
      <c r="A21" s="13" t="n">
        <v>7</v>
      </c>
      <c r="B21" s="14" t="inlineStr">
        <is>
          <t>أعمال الأرضيات والبورسلين والرخام والسيراميك</t>
        </is>
      </c>
      <c r="C21" s="15">
        <f>'المقايسة التفصيلية وحصر البنود'!G46</f>
        <v/>
      </c>
      <c r="D21" s="16">
        <f>C21/$C$25</f>
        <v/>
      </c>
      <c r="E21" s="17">
        <f>C21/165</f>
        <v/>
      </c>
      <c r="F21" s="13">
        <f>البند 7 بالمقايسة</f>
        <v/>
      </c>
      <c r="G21" s="13" t="inlineStr">
        <is>
          <t>الأسبوع 7 - 9</t>
        </is>
      </c>
      <c r="H21" s="18" t="inlineStr">
        <is>
          <t>فواصل تمدد ومادة لصق معتمدة</t>
        </is>
      </c>
      <c r="I21" s="13" t="inlineStr">
        <is>
          <t>معتمد</t>
        </is>
      </c>
    </row>
    <row r="22" ht="22" customHeight="1">
      <c r="A22" s="19" t="n">
        <v>8</v>
      </c>
      <c r="B22" s="20" t="inlineStr">
        <is>
          <t>أعمال الدهانات والديكورات الحديثة وورق الحائط</t>
        </is>
      </c>
      <c r="C22" s="21">
        <f>'المقايسة التفصيلية وحصر البنود'!G52</f>
        <v/>
      </c>
      <c r="D22" s="22">
        <f>C22/$C$25</f>
        <v/>
      </c>
      <c r="E22" s="23">
        <f>C22/165</f>
        <v/>
      </c>
      <c r="F22" s="19">
        <f>البند 8 بالمقايسة</f>
        <v/>
      </c>
      <c r="G22" s="19" t="inlineStr">
        <is>
          <t>الأسبوع 8 - 11</t>
        </is>
      </c>
      <c r="H22" s="24" t="inlineStr">
        <is>
          <t>سيلر + 3 سكينات معجون + وشين جوتن</t>
        </is>
      </c>
      <c r="I22" s="19" t="inlineStr">
        <is>
          <t>معتمد</t>
        </is>
      </c>
    </row>
    <row r="23" ht="22" customHeight="1">
      <c r="A23" s="13" t="n">
        <v>9</v>
      </c>
      <c r="B23" s="14" t="inlineStr">
        <is>
          <t>أعمال النجارة المعمارية وأبواب الغرف والباب المصفح</t>
        </is>
      </c>
      <c r="C23" s="15">
        <f>'المقايسة التفصيلية وحصر البنود'!G57</f>
        <v/>
      </c>
      <c r="D23" s="16">
        <f>C23/$C$25</f>
        <v/>
      </c>
      <c r="E23" s="17">
        <f>C23/165</f>
        <v/>
      </c>
      <c r="F23" s="13">
        <f>البند 9 بالمقايسة</f>
        <v/>
      </c>
      <c r="G23" s="13" t="inlineStr">
        <is>
          <t>الأسبوع 9 - 11</t>
        </is>
      </c>
      <c r="H23" s="18" t="inlineStr">
        <is>
          <t>حلوق زان وقشرة أرو وكوالين كمبي</t>
        </is>
      </c>
      <c r="I23" s="13" t="inlineStr">
        <is>
          <t>معتمد</t>
        </is>
      </c>
    </row>
    <row r="24" ht="22" customHeight="1">
      <c r="A24" s="19" t="n">
        <v>10</v>
      </c>
      <c r="B24" s="20" t="inlineStr">
        <is>
          <t>أعمال الألوميتال والواجهات الزجاجية والشاورات السيكوريت</t>
        </is>
      </c>
      <c r="C24" s="21">
        <f>'المقايسة التفصيلية وحصر البنود'!G62</f>
        <v/>
      </c>
      <c r="D24" s="22">
        <f>C24/$C$25</f>
        <v/>
      </c>
      <c r="E24" s="23">
        <f>C24/165</f>
        <v/>
      </c>
      <c r="F24" s="19">
        <f>البند 10 بالمقايسة</f>
        <v/>
      </c>
      <c r="G24" s="19" t="inlineStr">
        <is>
          <t>الأسبوع 10 - 12</t>
        </is>
      </c>
      <c r="H24" s="24" t="inlineStr">
        <is>
          <t>قطاع جامبو دبل جلاس عازل للصوت</t>
        </is>
      </c>
      <c r="I24" s="19" t="inlineStr">
        <is>
          <t>معتمد</t>
        </is>
      </c>
    </row>
    <row r="25" ht="26" customHeight="1">
      <c r="A25" s="25" t="inlineStr">
        <is>
          <t>إجمالي تكلفة بنود التشطيب المباشرة</t>
        </is>
      </c>
      <c r="B25" s="25" t="n"/>
      <c r="C25" s="26">
        <f>SUM(C15:C24)</f>
        <v/>
      </c>
      <c r="D25" s="27">
        <f>SUM(D15:D24)</f>
        <v/>
      </c>
      <c r="E25" s="26">
        <f>SUM(E15:E24)</f>
        <v/>
      </c>
      <c r="F25" s="25" t="inlineStr">
        <is>
          <t>-</t>
        </is>
      </c>
      <c r="G25" s="25" t="inlineStr">
        <is>
          <t>90 يوماً</t>
        </is>
      </c>
      <c r="H25" s="25" t="inlineStr">
        <is>
          <t>تشطيب متكامل</t>
        </is>
      </c>
      <c r="I25" s="25" t="inlineStr">
        <is>
          <t>معتمد نهائي</t>
        </is>
      </c>
    </row>
    <row r="27" ht="26" customHeight="1">
      <c r="A27" s="11" t="inlineStr">
        <is>
          <t>💰 خطة دفعات التمويل والتدفقات النقدية المقترحة للمشروع (Milestone Payments)</t>
        </is>
      </c>
    </row>
    <row r="28" ht="24" customHeight="1">
      <c r="A28" s="28" t="inlineStr">
        <is>
          <t>الدفعة</t>
        </is>
      </c>
      <c r="B28" s="28" t="inlineStr">
        <is>
          <t>مسمى الدفعة التمويلية</t>
        </is>
      </c>
      <c r="C28" s="28" t="inlineStr">
        <is>
          <t>النسبة %</t>
        </is>
      </c>
      <c r="D28" s="28" t="inlineStr">
        <is>
          <t>المبلغ المستحق</t>
        </is>
      </c>
      <c r="E28" s="28" t="inlineStr">
        <is>
          <t>الشرط الإنشائي لاستحقاق الدفعة</t>
        </is>
      </c>
      <c r="F28" s="28" t="inlineStr">
        <is>
          <t>الأعمال المستهدفة بالمرحلة</t>
        </is>
      </c>
      <c r="G28" s="28" t="inlineStr">
        <is>
          <t>تاريخ الاستحقاق التقريبي</t>
        </is>
      </c>
      <c r="H28" s="28" t="inlineStr">
        <is>
          <t>طريقة السداد</t>
        </is>
      </c>
      <c r="I28" s="28" t="inlineStr">
        <is>
          <t>حالة الصرف</t>
        </is>
      </c>
    </row>
    <row r="29" ht="22" customHeight="1">
      <c r="A29" s="13" t="inlineStr">
        <is>
          <t>الدفعة 1</t>
        </is>
      </c>
      <c r="B29" s="14" t="inlineStr">
        <is>
          <t>دفعة مقدمة عند التعاقد</t>
        </is>
      </c>
      <c r="C29" s="16" t="n">
        <v>0.25</v>
      </c>
      <c r="D29" s="15">
        <f>G10*C29</f>
        <v/>
      </c>
      <c r="E29" s="18" t="inlineStr">
        <is>
          <t>توقيع العقد واستلام الشقة وتجهيز الموقع</t>
        </is>
      </c>
      <c r="F29" s="18" t="inlineStr">
        <is>
          <t>شراء خامات التأسيس والتكسير ونقل المخلفات</t>
        </is>
      </c>
      <c r="G29" s="13" t="inlineStr">
        <is>
          <t>اليوم الأول</t>
        </is>
      </c>
      <c r="H29" s="13" t="inlineStr">
        <is>
          <t>تحويل بنكي / شيك</t>
        </is>
      </c>
      <c r="I29" s="13" t="inlineStr">
        <is>
          <t>جاهز للصرف</t>
        </is>
      </c>
    </row>
    <row r="30" ht="22" customHeight="1">
      <c r="A30" s="19" t="inlineStr">
        <is>
          <t>الدفعة 2</t>
        </is>
      </c>
      <c r="B30" s="20" t="inlineStr">
        <is>
          <t>دفعة انتهاء التأسيسات</t>
        </is>
      </c>
      <c r="C30" s="22" t="n">
        <v>0.25</v>
      </c>
      <c r="D30" s="21">
        <f>G10*C30</f>
        <v/>
      </c>
      <c r="E30" s="24" t="inlineStr">
        <is>
          <t>اعتماد واختبار السباكة 10 بار وشبكة الكهرباء والمحارة</t>
        </is>
      </c>
      <c r="F30" s="24" t="inlineStr">
        <is>
          <t>تأسيس السباكة والكهرباء وبياض المحارة</t>
        </is>
      </c>
      <c r="G30" s="19" t="inlineStr">
        <is>
          <t>الأسبوع 4</t>
        </is>
      </c>
      <c r="H30" s="19" t="inlineStr">
        <is>
          <t>تحويل بنكي / شيك</t>
        </is>
      </c>
      <c r="I30" s="19" t="inlineStr">
        <is>
          <t>مجدول</t>
        </is>
      </c>
    </row>
    <row r="31" ht="22" customHeight="1">
      <c r="A31" s="13" t="inlineStr">
        <is>
          <t>الدفعة 3</t>
        </is>
      </c>
      <c r="B31" s="14" t="inlineStr">
        <is>
          <t>دفعة الجبس بورد وبلاط الأرضيات</t>
        </is>
      </c>
      <c r="C31" s="16" t="n">
        <v>0.25</v>
      </c>
      <c r="D31" s="15">
        <f>G10*C31</f>
        <v/>
      </c>
      <c r="E31" s="18" t="inlineStr">
        <is>
          <t>استلام وزنات الأسقف المعلقة وفواصل البورسلين والرخام</t>
        </is>
      </c>
      <c r="F31" s="18" t="inlineStr">
        <is>
          <t>إنهاء الأسقف الجبسية وتركيب أرضيات البورسلين</t>
        </is>
      </c>
      <c r="G31" s="13" t="inlineStr">
        <is>
          <t>الأسبوع 8</t>
        </is>
      </c>
      <c r="H31" s="13" t="inlineStr">
        <is>
          <t>تحويل بنكي / شيك</t>
        </is>
      </c>
      <c r="I31" s="13" t="inlineStr">
        <is>
          <t>مجدول</t>
        </is>
      </c>
    </row>
    <row r="32" ht="22" customHeight="1">
      <c r="A32" s="19" t="inlineStr">
        <is>
          <t>الدفعة 4</t>
        </is>
      </c>
      <c r="B32" s="20" t="inlineStr">
        <is>
          <t>دفعة الدهانات والأبواب والألوميتال</t>
        </is>
      </c>
      <c r="C32" s="22" t="n">
        <v>0.15</v>
      </c>
      <c r="D32" s="21">
        <f>G10*C32</f>
        <v/>
      </c>
      <c r="E32" s="24" t="inlineStr">
        <is>
          <t>إنهاء سكينات المعجون والوش الأول وتركيب الأبواب</t>
        </is>
      </c>
      <c r="F32" s="24" t="inlineStr">
        <is>
          <t>دهانات الحوائط والأبواب وشبابيك الألوميتال</t>
        </is>
      </c>
      <c r="G32" s="19" t="inlineStr">
        <is>
          <t>الأسبوع 10</t>
        </is>
      </c>
      <c r="H32" s="19" t="inlineStr">
        <is>
          <t>تحويل بنكي / شيك</t>
        </is>
      </c>
      <c r="I32" s="19" t="inlineStr">
        <is>
          <t>مجدول</t>
        </is>
      </c>
    </row>
    <row r="33" ht="22" customHeight="1">
      <c r="A33" s="13" t="inlineStr">
        <is>
          <t>الدفعة 5</t>
        </is>
      </c>
      <c r="B33" s="14" t="inlineStr">
        <is>
          <t>دفعة التسليم النهائي وتجربة المفاتيح</t>
        </is>
      </c>
      <c r="C33" s="16" t="n">
        <v>0.1</v>
      </c>
      <c r="D33" s="15">
        <f>G10*C33</f>
        <v/>
      </c>
      <c r="E33" s="18" t="inlineStr">
        <is>
          <t>التسليم الابتدائي للشقة وتشغيل واختبار جميع المخارج</t>
        </is>
      </c>
      <c r="F33" s="18" t="inlineStr">
        <is>
          <t>تركيب الصحي والنجف وتجربة اللوحة والمفاتيح</t>
        </is>
      </c>
      <c r="G33" s="13" t="inlineStr">
        <is>
          <t>الأسبوع 12</t>
        </is>
      </c>
      <c r="H33" s="13" t="inlineStr">
        <is>
          <t>تحويل بنكي / شيك</t>
        </is>
      </c>
      <c r="I33" s="13" t="inlineStr">
        <is>
          <t>مجدول</t>
        </is>
      </c>
    </row>
    <row r="34" ht="25" customHeight="1">
      <c r="A34" s="25" t="inlineStr">
        <is>
          <t>إجمالي دفعات المشروع (100%)</t>
        </is>
      </c>
      <c r="B34" s="25" t="n"/>
      <c r="C34" s="27">
        <f>SUM(C29:C33)</f>
        <v/>
      </c>
      <c r="D34" s="26">
        <f>SUM(D29:D33)</f>
        <v/>
      </c>
      <c r="E34" s="25" t="inlineStr">
        <is>
          <t>-</t>
        </is>
      </c>
      <c r="F34" s="25" t="inlineStr">
        <is>
          <t>تسليم مفتاح متكامل</t>
        </is>
      </c>
      <c r="G34" s="25" t="inlineStr">
        <is>
          <t>طوال فترة التنفيذ</t>
        </is>
      </c>
      <c r="H34" s="25" t="inlineStr">
        <is>
          <t>-</t>
        </is>
      </c>
      <c r="I34" s="25" t="inlineStr">
        <is>
          <t>مغلق بالكامل</t>
        </is>
      </c>
    </row>
  </sheetData>
  <mergeCells count="26">
    <mergeCell ref="G10:I10"/>
    <mergeCell ref="A11:B11"/>
    <mergeCell ref="A27:I27"/>
    <mergeCell ref="A2:I2"/>
    <mergeCell ref="C10:D10"/>
    <mergeCell ref="A25:B25"/>
    <mergeCell ref="E10:F10"/>
    <mergeCell ref="F4:I4"/>
    <mergeCell ref="C9:D9"/>
    <mergeCell ref="E9:F9"/>
    <mergeCell ref="B6:D6"/>
    <mergeCell ref="F6:I6"/>
    <mergeCell ref="B5:D5"/>
    <mergeCell ref="F7:I7"/>
    <mergeCell ref="C11:D11"/>
    <mergeCell ref="A13:I13"/>
    <mergeCell ref="B4:D4"/>
    <mergeCell ref="E11:F11"/>
    <mergeCell ref="G9:I9"/>
    <mergeCell ref="F5:I5"/>
    <mergeCell ref="B7:D7"/>
    <mergeCell ref="G11:I11"/>
    <mergeCell ref="A10:B10"/>
    <mergeCell ref="A1:I1"/>
    <mergeCell ref="A9:B9"/>
    <mergeCell ref="A34:B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3"/>
  <sheetViews>
    <sheetView showGridLines="1" rightToLeft="1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9" customWidth="1" min="4" max="4"/>
    <col width="14" customWidth="1" min="5" max="5"/>
    <col width="16" customWidth="1" min="6" max="6"/>
    <col width="18" customWidth="1" min="7" max="7"/>
    <col width="15" customWidth="1" min="8" max="8"/>
    <col width="15" customWidth="1" min="9" max="9"/>
    <col width="28" customWidth="1" min="10" max="10"/>
  </cols>
  <sheetData>
    <row r="1" ht="36" customHeight="1">
      <c r="A1" s="1" t="inlineStr">
        <is>
          <t>جدول حصر بنود أعمال التشطيبات المعمارية والمواصفات الفنية التفصيلية (Blank BOQ Template)</t>
        </is>
      </c>
    </row>
    <row r="2" ht="22" customHeight="1">
      <c r="A2" s="29" t="inlineStr">
        <is>
          <t>نموذج مفرغ جاهز لإدخال كمياتك وفئات أسعارك | معادلات تلقائية لحساب إجمالي البنود والجمع التراكمي الشامل</t>
        </is>
      </c>
    </row>
    <row r="4" ht="26" customHeight="1">
      <c r="A4" s="30" t="inlineStr">
        <is>
          <t>م</t>
        </is>
      </c>
      <c r="B4" s="30" t="inlineStr">
        <is>
          <t>كود البند</t>
        </is>
      </c>
      <c r="C4" s="30" t="inlineStr">
        <is>
          <t>بيان الأعمال والمواصفة الفنية والتنفيذية للبنـد</t>
        </is>
      </c>
      <c r="D4" s="30" t="inlineStr">
        <is>
          <t>الوحدة</t>
        </is>
      </c>
      <c r="E4" s="30" t="inlineStr">
        <is>
          <t>الكمية التقديرية</t>
        </is>
      </c>
      <c r="F4" s="30" t="inlineStr">
        <is>
          <t>فئة الوحدة (شامل الخامات والمصنعية)</t>
        </is>
      </c>
      <c r="G4" s="30" t="inlineStr">
        <is>
          <t>إجمالي القيمة التقديرية</t>
        </is>
      </c>
      <c r="H4" s="30" t="inlineStr">
        <is>
          <t>فئة المصنعية فقط (استرشادي)</t>
        </is>
      </c>
      <c r="I4" s="30" t="inlineStr">
        <is>
          <t>فئة الخامات فقط (استرشادي)</t>
        </is>
      </c>
      <c r="J4" s="30" t="inlineStr">
        <is>
          <t>اشتراطات وضوابط الاستلام الهندسي</t>
        </is>
      </c>
    </row>
    <row r="5" ht="24" customHeight="1">
      <c r="A5" s="31" t="inlineStr">
        <is>
          <t>1. أعمال التكسير والتعديلات وإزالة المخلفات (Demolition &amp; Prep)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</row>
    <row r="6" ht="22" customHeight="1">
      <c r="A6" s="13" t="n">
        <v>1</v>
      </c>
      <c r="B6" s="32" t="inlineStr">
        <is>
          <t>DEM-01</t>
        </is>
      </c>
      <c r="C6" s="18" t="inlineStr">
        <is>
          <t>تكسير وفتح حوائط قواطيع لتعديل مساحات الريسبشن والغرف وفق اللوحات المعمارية</t>
        </is>
      </c>
      <c r="D6" s="13" t="inlineStr">
        <is>
          <t>م2</t>
        </is>
      </c>
      <c r="E6" s="17" t="n">
        <v>25</v>
      </c>
      <c r="F6" s="15" t="n">
        <v>65</v>
      </c>
      <c r="G6" s="15">
        <f>E6*F6</f>
        <v/>
      </c>
      <c r="H6" s="17" t="n">
        <v>65</v>
      </c>
      <c r="I6" s="17" t="n">
        <v>0</v>
      </c>
      <c r="J6" s="18" t="inlineStr">
        <is>
          <t>استخدام صواريخ القطع لمنع الشروخ بالهيكل</t>
        </is>
      </c>
    </row>
    <row r="7" ht="22" customHeight="1">
      <c r="A7" s="19" t="n">
        <v>2</v>
      </c>
      <c r="B7" s="33" t="inlineStr">
        <is>
          <t>DEM-02</t>
        </is>
      </c>
      <c r="C7" s="24" t="inlineStr">
        <is>
          <t>تكسير سيراميك وأرضيات الحمامات والمطابخ القديمة والنزول لخرسانة السقف للتأسيس</t>
        </is>
      </c>
      <c r="D7" s="19" t="inlineStr">
        <is>
          <t>م2</t>
        </is>
      </c>
      <c r="E7" s="23" t="n">
        <v>45</v>
      </c>
      <c r="F7" s="21" t="n">
        <v>50</v>
      </c>
      <c r="G7" s="21">
        <f>E7*F7</f>
        <v/>
      </c>
      <c r="H7" s="23" t="n">
        <v>50</v>
      </c>
      <c r="I7" s="23" t="n">
        <v>0</v>
      </c>
      <c r="J7" s="24" t="inlineStr">
        <is>
          <t>تنظيف السطح الخرساني جيداً لاستقبال العزل</t>
        </is>
      </c>
    </row>
    <row r="8" ht="22" customHeight="1">
      <c r="A8" s="13" t="n">
        <v>3</v>
      </c>
      <c r="B8" s="32" t="inlineStr">
        <is>
          <t>DEM-03</t>
        </is>
      </c>
      <c r="C8" s="18" t="inlineStr">
        <is>
          <t>تنزيل ونقل مخلفات الهدم والتكسير بواسطة مشال وقلابات وتوريدها للمقالب العمومية</t>
        </is>
      </c>
      <c r="D8" s="13" t="inlineStr">
        <is>
          <t>مقطوعية</t>
        </is>
      </c>
      <c r="E8" s="17" t="n">
        <v>1</v>
      </c>
      <c r="F8" s="15" t="n">
        <v>4500</v>
      </c>
      <c r="G8" s="15">
        <f>E8*F8</f>
        <v/>
      </c>
      <c r="H8" s="17" t="n">
        <v>4500</v>
      </c>
      <c r="I8" s="17" t="n">
        <v>0</v>
      </c>
      <c r="J8" s="18" t="inlineStr">
        <is>
          <t>تنظيف ونظافة المدخل والشارع يومياً</t>
        </is>
      </c>
    </row>
    <row r="9" ht="23" customHeight="1">
      <c r="A9" s="34" t="inlineStr">
        <is>
          <t xml:space="preserve">إجمالي تكلفة 1. أعمال التكسير والتعديلات وإزالة المخلفات </t>
        </is>
      </c>
      <c r="B9" s="35" t="n"/>
      <c r="C9" s="35" t="n"/>
      <c r="D9" s="35" t="n"/>
      <c r="E9" s="35" t="n"/>
      <c r="F9" s="35" t="n"/>
      <c r="G9" s="36">
        <f>SUM(G6:G8)</f>
        <v/>
      </c>
      <c r="H9" s="37">
        <f>SUM(H6:H8)</f>
        <v/>
      </c>
      <c r="I9" s="37">
        <f>SUM(I6:I8)</f>
        <v/>
      </c>
      <c r="J9" s="34" t="inlineStr">
        <is>
          <t>مجمع البند الفرعي</t>
        </is>
      </c>
    </row>
    <row r="10" ht="24" customHeight="1">
      <c r="A10" s="31" t="inlineStr">
        <is>
          <t>2. أعمال المباني والقواطيع العازلة (Masonry Works)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2" customHeight="1">
      <c r="A11" s="13" t="n">
        <v>1</v>
      </c>
      <c r="B11" s="32" t="inlineStr">
        <is>
          <t>MAS-01</t>
        </is>
      </c>
      <c r="C11" s="18" t="inlineStr">
        <is>
          <t>مباني طوب طفلي أحمر مفرغ أو أسمنتي سمك 12 سم لتقسيم الغرف شامل المونة والسقاية</t>
        </is>
      </c>
      <c r="D11" s="13" t="inlineStr">
        <is>
          <t>م2</t>
        </is>
      </c>
      <c r="E11" s="17" t="n">
        <v>65</v>
      </c>
      <c r="F11" s="15" t="n">
        <v>110</v>
      </c>
      <c r="G11" s="15">
        <f>E11*F11</f>
        <v/>
      </c>
      <c r="H11" s="17" t="n">
        <v>45</v>
      </c>
      <c r="I11" s="17" t="n">
        <v>65</v>
      </c>
      <c r="J11" s="18" t="inlineStr">
        <is>
          <t>ربط الحوائط بالأعمدة بكانات صلب مجلفن</t>
        </is>
      </c>
    </row>
    <row r="12" ht="22" customHeight="1">
      <c r="A12" s="19" t="n">
        <v>2</v>
      </c>
      <c r="B12" s="33" t="inlineStr">
        <is>
          <t>MAS-02</t>
        </is>
      </c>
      <c r="C12" s="24" t="inlineStr">
        <is>
          <t>صب وتثبيت أعتاب خرسانية مسلحة لفتحات الأبواب والشبابيك سمك 12 سم وارتفاع 15 سم</t>
        </is>
      </c>
      <c r="D12" s="19" t="inlineStr">
        <is>
          <t>م.ط</t>
        </is>
      </c>
      <c r="E12" s="23" t="n">
        <v>18</v>
      </c>
      <c r="F12" s="21" t="n">
        <v>140</v>
      </c>
      <c r="G12" s="21">
        <f>E12*F12</f>
        <v/>
      </c>
      <c r="H12" s="23" t="n">
        <v>50</v>
      </c>
      <c r="I12" s="23" t="n">
        <v>90</v>
      </c>
      <c r="J12" s="24" t="inlineStr">
        <is>
          <t>ركوب لا يقل عن 15 سم على جانبي الفتحة</t>
        </is>
      </c>
    </row>
    <row r="13" ht="22" customHeight="1">
      <c r="A13" s="13" t="n">
        <v>3</v>
      </c>
      <c r="B13" s="32" t="inlineStr">
        <is>
          <t>MAS-03</t>
        </is>
      </c>
      <c r="C13" s="18" t="inlineStr">
        <is>
          <t>بناء دروة البلكونات وجلسات الشبابيك بالطوب الأسمنتي المصمت لزيادة المتانة</t>
        </is>
      </c>
      <c r="D13" s="13" t="inlineStr">
        <is>
          <t>م2</t>
        </is>
      </c>
      <c r="E13" s="17" t="n">
        <v>20</v>
      </c>
      <c r="F13" s="15" t="n">
        <v>130</v>
      </c>
      <c r="G13" s="15">
        <f>E13*F13</f>
        <v/>
      </c>
      <c r="H13" s="17" t="n">
        <v>50</v>
      </c>
      <c r="I13" s="17" t="n">
        <v>80</v>
      </c>
      <c r="J13" s="18" t="inlineStr">
        <is>
          <t>التأكد من الأفقية والوزنات بميزان القامة</t>
        </is>
      </c>
    </row>
    <row r="14" ht="23" customHeight="1">
      <c r="A14" s="34" t="inlineStr">
        <is>
          <t xml:space="preserve">إجمالي تكلفة 2. أعمال المباني والقواطيع العازلة </t>
        </is>
      </c>
      <c r="B14" s="35" t="n"/>
      <c r="C14" s="35" t="n"/>
      <c r="D14" s="35" t="n"/>
      <c r="E14" s="35" t="n"/>
      <c r="F14" s="35" t="n"/>
      <c r="G14" s="36">
        <f>SUM(G11:G13)</f>
        <v/>
      </c>
      <c r="H14" s="37">
        <f>SUM(H11:H13)</f>
        <v/>
      </c>
      <c r="I14" s="37">
        <f>SUM(I11:I13)</f>
        <v/>
      </c>
      <c r="J14" s="34" t="inlineStr">
        <is>
          <t>مجمع البند الفرعي</t>
        </is>
      </c>
    </row>
    <row r="15" ht="24" customHeight="1">
      <c r="A15" s="31" t="inlineStr">
        <is>
          <t>3. أعمال التأسيسات والتشطيبات الكهربائية (Electrical Works)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22" customHeight="1">
      <c r="A16" s="13" t="n">
        <v>1</v>
      </c>
      <c r="B16" s="32" t="inlineStr">
        <is>
          <t>ELE-01</t>
        </is>
      </c>
      <c r="C16" s="18" t="inlineStr">
        <is>
          <t>تأسيس مسارات وخراطيم مصطفى محمود / علاء الدين بالجدران والأسقف مع الشق بالصاروخ</t>
        </is>
      </c>
      <c r="D16" s="13" t="inlineStr">
        <is>
          <t>مخرج</t>
        </is>
      </c>
      <c r="E16" s="17" t="n">
        <v>120</v>
      </c>
      <c r="F16" s="15" t="n">
        <v>75</v>
      </c>
      <c r="G16" s="15">
        <f>E16*F16</f>
        <v/>
      </c>
      <c r="H16" s="17" t="n">
        <v>45</v>
      </c>
      <c r="I16" s="17" t="n">
        <v>30</v>
      </c>
      <c r="J16" s="18" t="inlineStr">
        <is>
          <t>استخدام شريط شبك وتثبيت محكم للبواطات</t>
        </is>
      </c>
    </row>
    <row r="17" ht="22" customHeight="1">
      <c r="A17" s="19" t="n">
        <v>2</v>
      </c>
      <c r="B17" s="33" t="inlineStr">
        <is>
          <t>ELE-02</t>
        </is>
      </c>
      <c r="C17" s="24" t="inlineStr">
        <is>
          <t>سحب وتوصيل أسلاك نحاس أصلية معتمدة من شركة السويدي مقاسات (1.5 و 2.5 و 4 و 6 ملم)</t>
        </is>
      </c>
      <c r="D17" s="19" t="inlineStr">
        <is>
          <t>شقة</t>
        </is>
      </c>
      <c r="E17" s="23" t="n">
        <v>1</v>
      </c>
      <c r="F17" s="21" t="n">
        <v>18500</v>
      </c>
      <c r="G17" s="21">
        <f>E17*F17</f>
        <v/>
      </c>
      <c r="H17" s="23" t="n">
        <v>4500</v>
      </c>
      <c r="I17" s="23" t="n">
        <v>14000</v>
      </c>
      <c r="J17" s="24" t="inlineStr">
        <is>
          <t>فصل خطوط القوى والتكييفات عن الإنارة</t>
        </is>
      </c>
    </row>
    <row r="18" ht="22" customHeight="1">
      <c r="A18" s="13" t="n">
        <v>3</v>
      </c>
      <c r="B18" s="32" t="inlineStr">
        <is>
          <t>ELE-03</t>
        </is>
      </c>
      <c r="C18" s="18" t="inlineStr">
        <is>
          <t>توريد وتركيب لوحة قواطع عمومية 24 خط فينوس أو شنايدر شاملة القواطع الأوتوماتيك ومفتاح RCD</t>
        </is>
      </c>
      <c r="D18" s="13" t="inlineStr">
        <is>
          <t>عدد</t>
        </is>
      </c>
      <c r="E18" s="17" t="n">
        <v>1</v>
      </c>
      <c r="F18" s="15" t="n">
        <v>6500</v>
      </c>
      <c r="G18" s="15">
        <f>E18*F18</f>
        <v/>
      </c>
      <c r="H18" s="17" t="n">
        <v>1200</v>
      </c>
      <c r="I18" s="17" t="n">
        <v>5300</v>
      </c>
      <c r="J18" s="18" t="inlineStr">
        <is>
          <t>توزيع الأحمال على 3 فاز مع خط تأريض</t>
        </is>
      </c>
    </row>
    <row r="19" ht="22" customHeight="1">
      <c r="A19" s="19" t="n">
        <v>4</v>
      </c>
      <c r="B19" s="33" t="inlineStr">
        <is>
          <t>ELE-04</t>
        </is>
      </c>
      <c r="C19" s="24" t="inlineStr">
        <is>
          <t>تأسيس خطوط تكييف مستقلة كابلات السويدي 4 ملم مع مواسير صرف التكييف المعزولة</t>
        </is>
      </c>
      <c r="D19" s="19" t="inlineStr">
        <is>
          <t>غرفة</t>
        </is>
      </c>
      <c r="E19" s="23" t="n">
        <v>4</v>
      </c>
      <c r="F19" s="21" t="n">
        <v>1200</v>
      </c>
      <c r="G19" s="21">
        <f>E19*F19</f>
        <v/>
      </c>
      <c r="H19" s="23" t="n">
        <v>400</v>
      </c>
      <c r="I19" s="23" t="n">
        <v>800</v>
      </c>
      <c r="J19" s="24" t="inlineStr">
        <is>
          <t>اختبار ميول مواسير الصرف لمنع التسريب</t>
        </is>
      </c>
    </row>
    <row r="20" ht="22" customHeight="1">
      <c r="A20" s="13" t="n">
        <v>5</v>
      </c>
      <c r="B20" s="32" t="inlineStr">
        <is>
          <t>ELE-05</t>
        </is>
      </c>
      <c r="C20" s="18" t="inlineStr">
        <is>
          <t>تأسيس شبكة تيار خفيف (دش مركزي، شبكة إنترنت CAT6، نقاط تلفون، إنتركم)</t>
        </is>
      </c>
      <c r="D20" s="13" t="inlineStr">
        <is>
          <t>نقطة</t>
        </is>
      </c>
      <c r="E20" s="17" t="n">
        <v>18</v>
      </c>
      <c r="F20" s="15" t="n">
        <v>220</v>
      </c>
      <c r="G20" s="15">
        <f>E20*F20</f>
        <v/>
      </c>
      <c r="H20" s="17" t="n">
        <v>100</v>
      </c>
      <c r="I20" s="17" t="n">
        <v>120</v>
      </c>
      <c r="J20" s="18" t="inlineStr">
        <is>
          <t>مسارات منفصلة تماماً عن خطوط الكهرباء</t>
        </is>
      </c>
    </row>
    <row r="21" ht="23" customHeight="1">
      <c r="A21" s="34" t="inlineStr">
        <is>
          <t xml:space="preserve">إجمالي تكلفة 3. أعمال التأسيسات والتشطيبات الكهربائية </t>
        </is>
      </c>
      <c r="B21" s="35" t="n"/>
      <c r="C21" s="35" t="n"/>
      <c r="D21" s="35" t="n"/>
      <c r="E21" s="35" t="n"/>
      <c r="F21" s="35" t="n"/>
      <c r="G21" s="36">
        <f>SUM(G16:G20)</f>
        <v/>
      </c>
      <c r="H21" s="37">
        <f>SUM(H16:H20)</f>
        <v/>
      </c>
      <c r="I21" s="37">
        <f>SUM(I16:I20)</f>
        <v/>
      </c>
      <c r="J21" s="34" t="inlineStr">
        <is>
          <t>مجمع البند الفرعي</t>
        </is>
      </c>
    </row>
    <row r="22" ht="24" customHeight="1">
      <c r="A22" s="31" t="inlineStr">
        <is>
          <t>4. أعمال السباكة وتغذية وصرف وعزل الحمامات (Plumbing &amp; Waterproofing)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22" customHeight="1">
      <c r="A23" s="13" t="n">
        <v>1</v>
      </c>
      <c r="B23" s="32" t="inlineStr">
        <is>
          <t>PLM-01</t>
        </is>
      </c>
      <c r="C23" s="18" t="inlineStr">
        <is>
          <t>تأسيس شبكة تغذية مياه شرب مواسير بولي بروبلين BR ألماني معتمدة باللحام الحراري</t>
        </is>
      </c>
      <c r="D23" s="13" t="inlineStr">
        <is>
          <t>حمام</t>
        </is>
      </c>
      <c r="E23" s="17" t="n">
        <v>3</v>
      </c>
      <c r="F23" s="15" t="n">
        <v>4500</v>
      </c>
      <c r="G23" s="15">
        <f>E23*F23</f>
        <v/>
      </c>
      <c r="H23" s="17" t="n">
        <v>1800</v>
      </c>
      <c r="I23" s="17" t="n">
        <v>2700</v>
      </c>
      <c r="J23" s="18" t="inlineStr">
        <is>
          <t>إجراء اختبار الضغط بالبار بحضور مهندس الشركة</t>
        </is>
      </c>
    </row>
    <row r="24" ht="22" customHeight="1">
      <c r="A24" s="19" t="n">
        <v>2</v>
      </c>
      <c r="B24" s="33" t="inlineStr">
        <is>
          <t>PLM-02</t>
        </is>
      </c>
      <c r="C24" s="24" t="inlineStr">
        <is>
          <t>تأسيس خطوط صرف صحي ومزاريب تكييف مواسير PVC الشريف بولي كالف سمك 3.2 ملم ثقيل</t>
        </is>
      </c>
      <c r="D24" s="19" t="inlineStr">
        <is>
          <t>حمام</t>
        </is>
      </c>
      <c r="E24" s="23" t="n">
        <v>3</v>
      </c>
      <c r="F24" s="21" t="n">
        <v>3200</v>
      </c>
      <c r="G24" s="21">
        <f>E24*F24</f>
        <v/>
      </c>
      <c r="H24" s="23" t="n">
        <v>1400</v>
      </c>
      <c r="I24" s="23" t="n">
        <v>1800</v>
      </c>
      <c r="J24" s="24" t="inlineStr">
        <is>
          <t>ضبط الميول بنسبة 1.5% باتجاه الصواعد</t>
        </is>
      </c>
    </row>
    <row r="25" ht="22" customHeight="1">
      <c r="A25" s="13" t="n">
        <v>3</v>
      </c>
      <c r="B25" s="32" t="inlineStr">
        <is>
          <t>PLM-03</t>
        </is>
      </c>
      <c r="C25" s="18" t="inlineStr">
        <is>
          <t>عزل كيميائي وممبرين بيتوميني 4 ملم مسلّح بوليستر لأرضيات الحمامات والمطابخ مع رقبة الإزازة</t>
        </is>
      </c>
      <c r="D25" s="13" t="inlineStr">
        <is>
          <t>م2</t>
        </is>
      </c>
      <c r="E25" s="17" t="n">
        <v>35</v>
      </c>
      <c r="F25" s="15" t="n">
        <v>185</v>
      </c>
      <c r="G25" s="15">
        <f>E25*F25</f>
        <v/>
      </c>
      <c r="H25" s="17" t="n">
        <v>60</v>
      </c>
      <c r="I25" s="17" t="n">
        <v>125</v>
      </c>
      <c r="J25" s="18" t="inlineStr">
        <is>
          <t>اختبار الغمر بالماء لمدة 48 ساعة متواصلة</t>
        </is>
      </c>
    </row>
    <row r="26" ht="22" customHeight="1">
      <c r="A26" s="19" t="n">
        <v>4</v>
      </c>
      <c r="B26" s="33" t="inlineStr">
        <is>
          <t>PLM-04</t>
        </is>
      </c>
      <c r="C26" s="24" t="inlineStr">
        <is>
          <t>توريد وتركيب خلاطات مياه جروهي أو ايديال ستاندرد أصلية وأطقم حمامات ديورافيت</t>
        </is>
      </c>
      <c r="D26" s="19" t="inlineStr">
        <is>
          <t>طقم</t>
        </is>
      </c>
      <c r="E26" s="23" t="n">
        <v>2</v>
      </c>
      <c r="F26" s="21" t="n">
        <v>14500</v>
      </c>
      <c r="G26" s="21">
        <f>E26*F26</f>
        <v/>
      </c>
      <c r="H26" s="23" t="n">
        <v>1500</v>
      </c>
      <c r="I26" s="23" t="n">
        <v>13000</v>
      </c>
      <c r="J26" s="24" t="inlineStr">
        <is>
          <t>شامل ضمان الشركات المعتمدة 10 سنوات</t>
        </is>
      </c>
    </row>
    <row r="27" ht="22" customHeight="1">
      <c r="A27" s="13" t="n">
        <v>5</v>
      </c>
      <c r="B27" s="32" t="inlineStr">
        <is>
          <t>PLM-05</t>
        </is>
      </c>
      <c r="C27" s="18" t="inlineStr">
        <is>
          <t>توريد وتركيب كابينة شاور زجاج سيكوريت 10 ملم جرار شامل المقابض والإكسسوار استانلس 304</t>
        </is>
      </c>
      <c r="D27" s="13" t="inlineStr">
        <is>
          <t>عدد</t>
        </is>
      </c>
      <c r="E27" s="17" t="n">
        <v>2</v>
      </c>
      <c r="F27" s="15" t="n">
        <v>5500</v>
      </c>
      <c r="G27" s="15">
        <f>E27*F27</f>
        <v/>
      </c>
      <c r="H27" s="17" t="n">
        <v>800</v>
      </c>
      <c r="I27" s="17" t="n">
        <v>4700</v>
      </c>
      <c r="J27" s="18" t="inlineStr">
        <is>
          <t>زجاج معالج ضد التكلسات وترسب الصابون</t>
        </is>
      </c>
    </row>
    <row r="28" ht="23" customHeight="1">
      <c r="A28" s="34" t="inlineStr">
        <is>
          <t xml:space="preserve">إجمالي تكلفة 4. أعمال السباكة وتغذية وصرف وعزل الحمامات </t>
        </is>
      </c>
      <c r="B28" s="35" t="n"/>
      <c r="C28" s="35" t="n"/>
      <c r="D28" s="35" t="n"/>
      <c r="E28" s="35" t="n"/>
      <c r="F28" s="35" t="n"/>
      <c r="G28" s="36">
        <f>SUM(G23:G27)</f>
        <v/>
      </c>
      <c r="H28" s="37">
        <f>SUM(H23:H27)</f>
        <v/>
      </c>
      <c r="I28" s="37">
        <f>SUM(I23:I27)</f>
        <v/>
      </c>
      <c r="J28" s="34" t="inlineStr">
        <is>
          <t>مجمع البند الفرعي</t>
        </is>
      </c>
    </row>
    <row r="29" ht="24" customHeight="1">
      <c r="A29" s="31" t="inlineStr">
        <is>
          <t>5. أعمال البياض والمحارة واللياسة (Plastering Works)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 ht="22" customHeight="1">
      <c r="A30" s="13" t="n">
        <v>1</v>
      </c>
      <c r="B30" s="32" t="inlineStr">
        <is>
          <t>PLS-01</t>
        </is>
      </c>
      <c r="C30" s="18" t="inlineStr">
        <is>
          <t>طرطشة مسمارية كثيفة بمونة أسمنتية غنية بالأديبوند والسن الرفيع لتغطية كافة الخرسانات</t>
        </is>
      </c>
      <c r="D30" s="13" t="inlineStr">
        <is>
          <t>م2</t>
        </is>
      </c>
      <c r="E30" s="17" t="n">
        <v>480</v>
      </c>
      <c r="F30" s="15" t="n">
        <v>18</v>
      </c>
      <c r="G30" s="15">
        <f>E30*F30</f>
        <v/>
      </c>
      <c r="H30" s="17" t="n">
        <v>12</v>
      </c>
      <c r="I30" s="17" t="n">
        <v>6</v>
      </c>
      <c r="J30" s="18" t="inlineStr">
        <is>
          <t>الرش المستمر بالمياه مرتين يومياً لمدة 3 أيام</t>
        </is>
      </c>
    </row>
    <row r="31" ht="22" customHeight="1">
      <c r="A31" s="19" t="n">
        <v>2</v>
      </c>
      <c r="B31" s="33" t="inlineStr">
        <is>
          <t>PLS-02</t>
        </is>
      </c>
      <c r="C31" s="24" t="inlineStr">
        <is>
          <t>عمل بؤج وأوتار رأسية وأفقية لضبط استواء وزوايا الغرف والريسبشن بالقدة والميزان والزاوية</t>
        </is>
      </c>
      <c r="D31" s="19" t="inlineStr">
        <is>
          <t>م2</t>
        </is>
      </c>
      <c r="E31" s="23" t="n">
        <v>480</v>
      </c>
      <c r="F31" s="21" t="n">
        <v>25</v>
      </c>
      <c r="G31" s="21">
        <f>E31*F31</f>
        <v/>
      </c>
      <c r="H31" s="23" t="n">
        <v>20</v>
      </c>
      <c r="I31" s="23" t="n">
        <v>5</v>
      </c>
      <c r="J31" s="24" t="inlineStr">
        <is>
          <t>تركيب شبك فيبر عند الفواصل وزوايا حماية</t>
        </is>
      </c>
    </row>
    <row r="32" ht="22" customHeight="1">
      <c r="A32" s="13" t="n">
        <v>3</v>
      </c>
      <c r="B32" s="32" t="inlineStr">
        <is>
          <t>PLS-03</t>
        </is>
      </c>
      <c r="C32" s="18" t="inlineStr">
        <is>
          <t>ملء ودعك بياض محارة أسمنتية مخدومة بالقدة وممسوسة بالإسفنجة ناعمة لاستقبال الدهانات</t>
        </is>
      </c>
      <c r="D32" s="13" t="inlineStr">
        <is>
          <t>م2</t>
        </is>
      </c>
      <c r="E32" s="17" t="n">
        <v>480</v>
      </c>
      <c r="F32" s="15" t="n">
        <v>45</v>
      </c>
      <c r="G32" s="15">
        <f>E32*F32</f>
        <v/>
      </c>
      <c r="H32" s="17" t="n">
        <v>30</v>
      </c>
      <c r="I32" s="17" t="n">
        <v>15</v>
      </c>
      <c r="J32" s="18" t="inlineStr">
        <is>
          <t>استلام نسبة استواء لا تتعدى 2 ملم بالقدة 3م</t>
        </is>
      </c>
    </row>
    <row r="33" ht="22" customHeight="1">
      <c r="A33" s="19" t="n">
        <v>4</v>
      </c>
      <c r="B33" s="33" t="inlineStr">
        <is>
          <t>PLS-04</t>
        </is>
      </c>
      <c r="C33" s="24" t="inlineStr">
        <is>
          <t>بياض أسقف الحمامات والمطابخ بمونة أسمنتية مضاف إليها مادة عازلة ومقاومة للأبخرة</t>
        </is>
      </c>
      <c r="D33" s="19" t="inlineStr">
        <is>
          <t>م2</t>
        </is>
      </c>
      <c r="E33" s="23" t="n">
        <v>40</v>
      </c>
      <c r="F33" s="21" t="n">
        <v>55</v>
      </c>
      <c r="G33" s="21">
        <f>E33*F33</f>
        <v/>
      </c>
      <c r="H33" s="23" t="n">
        <v>35</v>
      </c>
      <c r="I33" s="23" t="n">
        <v>20</v>
      </c>
      <c r="J33" s="24" t="inlineStr">
        <is>
          <t>سطح خشن مجهز للدهان أو السقف الساقط</t>
        </is>
      </c>
    </row>
    <row r="34" ht="23" customHeight="1">
      <c r="A34" s="34" t="inlineStr">
        <is>
          <t xml:space="preserve">إجمالي تكلفة 5. أعمال البياض والمحارة واللياسة </t>
        </is>
      </c>
      <c r="B34" s="35" t="n"/>
      <c r="C34" s="35" t="n"/>
      <c r="D34" s="35" t="n"/>
      <c r="E34" s="35" t="n"/>
      <c r="F34" s="35" t="n"/>
      <c r="G34" s="36">
        <f>SUM(G30:G33)</f>
        <v/>
      </c>
      <c r="H34" s="37">
        <f>SUM(H30:H33)</f>
        <v/>
      </c>
      <c r="I34" s="37">
        <f>SUM(I30:I33)</f>
        <v/>
      </c>
      <c r="J34" s="34" t="inlineStr">
        <is>
          <t>مجمع البند الفرعي</t>
        </is>
      </c>
    </row>
    <row r="35" ht="24" customHeight="1">
      <c r="A35" s="31" t="inlineStr">
        <is>
          <t>6. أعمال الأسقف المعلقة والجبس بورد (Gypsum Board &amp; Ceilings)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 ht="22" customHeight="1">
      <c r="A36" s="13" t="n">
        <v>1</v>
      </c>
      <c r="B36" s="32" t="inlineStr">
        <is>
          <t>GYP-01</t>
        </is>
      </c>
      <c r="C36" s="18" t="inlineStr">
        <is>
          <t>توريد وتركيب أسقف معلقة فلات جبس بورد كناوف أخضر 12.5 ملم للحمامات والمطابخ</t>
        </is>
      </c>
      <c r="D36" s="13" t="inlineStr">
        <is>
          <t>م2</t>
        </is>
      </c>
      <c r="E36" s="17" t="n">
        <v>35</v>
      </c>
      <c r="F36" s="15" t="n">
        <v>220</v>
      </c>
      <c r="G36" s="15">
        <f>E36*F36</f>
        <v/>
      </c>
      <c r="H36" s="17" t="n">
        <v>75</v>
      </c>
      <c r="I36" s="17" t="n">
        <v>145</v>
      </c>
      <c r="J36" s="18" t="inlineStr">
        <is>
          <t>شاسيه صاج مجلفن عيار 0.4 ملم تعليق ثقيل</t>
        </is>
      </c>
    </row>
    <row r="37" ht="22" customHeight="1">
      <c r="A37" s="19" t="n">
        <v>2</v>
      </c>
      <c r="B37" s="33" t="inlineStr">
        <is>
          <t>GYP-02</t>
        </is>
      </c>
      <c r="C37" s="24" t="inlineStr">
        <is>
          <t>أسقف ديكورية للريسبشن والطرقات ببيوت نور مزدوجة ومستويات لليد بروفايل والاسبوتات</t>
        </is>
      </c>
      <c r="D37" s="19" t="inlineStr">
        <is>
          <t>م.ط</t>
        </is>
      </c>
      <c r="E37" s="23" t="n">
        <v>65</v>
      </c>
      <c r="F37" s="21" t="n">
        <v>180</v>
      </c>
      <c r="G37" s="21">
        <f>E37*F37</f>
        <v/>
      </c>
      <c r="H37" s="23" t="n">
        <v>65</v>
      </c>
      <c r="I37" s="23" t="n">
        <v>115</v>
      </c>
      <c r="J37" s="24" t="inlineStr">
        <is>
          <t>معالجة الفواصل بمعجون وكوليكو ممتاز</t>
        </is>
      </c>
    </row>
    <row r="38" ht="22" customHeight="1">
      <c r="A38" s="13" t="n">
        <v>3</v>
      </c>
      <c r="B38" s="32" t="inlineStr">
        <is>
          <t>GYP-03</t>
        </is>
      </c>
      <c r="C38" s="18" t="inlineStr">
        <is>
          <t>توريد وتركيب بانوهات حوائط فيوتك كلاسيك / نيوكلاسيك فوم مضغوط عالي الكثافة</t>
        </is>
      </c>
      <c r="D38" s="13" t="inlineStr">
        <is>
          <t>م.ط</t>
        </is>
      </c>
      <c r="E38" s="17" t="n">
        <v>110</v>
      </c>
      <c r="F38" s="15" t="n">
        <v>55</v>
      </c>
      <c r="G38" s="15">
        <f>E38*F38</f>
        <v/>
      </c>
      <c r="H38" s="17" t="n">
        <v>25</v>
      </c>
      <c r="I38" s="17" t="n">
        <v>30</v>
      </c>
      <c r="J38" s="18" t="inlineStr">
        <is>
          <t>لصق بمعجون فيوتك أصلي وضبط الزوايا 45°</t>
        </is>
      </c>
    </row>
    <row r="39" ht="23" customHeight="1">
      <c r="A39" s="34" t="inlineStr">
        <is>
          <t xml:space="preserve">إجمالي تكلفة 6. أعمال الأسقف المعلقة والجبس بورد </t>
        </is>
      </c>
      <c r="B39" s="35" t="n"/>
      <c r="C39" s="35" t="n"/>
      <c r="D39" s="35" t="n"/>
      <c r="E39" s="35" t="n"/>
      <c r="F39" s="35" t="n"/>
      <c r="G39" s="36">
        <f>SUM(G36:G38)</f>
        <v/>
      </c>
      <c r="H39" s="37">
        <f>SUM(H36:H38)</f>
        <v/>
      </c>
      <c r="I39" s="37">
        <f>SUM(I36:I38)</f>
        <v/>
      </c>
      <c r="J39" s="34" t="inlineStr">
        <is>
          <t>مجمع البند الفرعي</t>
        </is>
      </c>
    </row>
    <row r="40" ht="24" customHeight="1">
      <c r="A40" s="31" t="inlineStr">
        <is>
          <t>7. أعمال الأرضيات والسيراميك والبورسلين والرخام (Flooring Works)</t>
        </is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 ht="22" customHeight="1">
      <c r="A41" s="13" t="n">
        <v>1</v>
      </c>
      <c r="B41" s="32" t="inlineStr">
        <is>
          <t>FLR-01</t>
        </is>
      </c>
      <c r="C41" s="18" t="inlineStr">
        <is>
          <t>فرش وتسوية طبقة رمل نظيف مغسول خالي من الأملاح والشوائب لضبط مناسيب الأرضيات</t>
        </is>
      </c>
      <c r="D41" s="13" t="inlineStr">
        <is>
          <t>م3</t>
        </is>
      </c>
      <c r="E41" s="17" t="n">
        <v>18</v>
      </c>
      <c r="F41" s="15" t="n">
        <v>180</v>
      </c>
      <c r="G41" s="15">
        <f>E41*F41</f>
        <v/>
      </c>
      <c r="H41" s="17" t="n">
        <v>60</v>
      </c>
      <c r="I41" s="17" t="n">
        <v>120</v>
      </c>
      <c r="J41" s="18" t="inlineStr">
        <is>
          <t>رش خفيف ودك جيد لضمان عدم الهبوط</t>
        </is>
      </c>
    </row>
    <row r="42" ht="22" customHeight="1">
      <c r="A42" s="19" t="n">
        <v>2</v>
      </c>
      <c r="B42" s="33" t="inlineStr">
        <is>
          <t>FLR-02</t>
        </is>
      </c>
      <c r="C42" s="24" t="inlineStr">
        <is>
          <t>توريد وتركيب أرضيات بورسلين مستورد أو فرز أول 60×120 سم للريسبشن بلصق مادة سيكا</t>
        </is>
      </c>
      <c r="D42" s="19" t="inlineStr">
        <is>
          <t>م2</t>
        </is>
      </c>
      <c r="E42" s="23" t="n">
        <v>70</v>
      </c>
      <c r="F42" s="21" t="n">
        <v>260</v>
      </c>
      <c r="G42" s="21">
        <f>E42*F42</f>
        <v/>
      </c>
      <c r="H42" s="23" t="n">
        <v>75</v>
      </c>
      <c r="I42" s="23" t="n">
        <v>185</v>
      </c>
      <c r="J42" s="24" t="inlineStr">
        <is>
          <t>تركيب كليبسات تسوية وفواصل تمدد 2 ملم</t>
        </is>
      </c>
    </row>
    <row r="43" ht="22" customHeight="1">
      <c r="A43" s="13" t="n">
        <v>3</v>
      </c>
      <c r="B43" s="32" t="inlineStr">
        <is>
          <t>FLR-03</t>
        </is>
      </c>
      <c r="C43" s="18" t="inlineStr">
        <is>
          <t>توريد وتركيب سيراميك أرضيات وحوائط فرز أول للغرف والمطابخ والحمامات ماركات معتمدة</t>
        </is>
      </c>
      <c r="D43" s="13" t="inlineStr">
        <is>
          <t>م2</t>
        </is>
      </c>
      <c r="E43" s="17" t="n">
        <v>95</v>
      </c>
      <c r="F43" s="15" t="n">
        <v>175</v>
      </c>
      <c r="G43" s="15">
        <f>E43*F43</f>
        <v/>
      </c>
      <c r="H43" s="17" t="n">
        <v>55</v>
      </c>
      <c r="I43" s="17" t="n">
        <v>120</v>
      </c>
      <c r="J43" s="18" t="inlineStr">
        <is>
          <t>سقية الأسمنت الأبيض واللون المقاوم للعفن</t>
        </is>
      </c>
    </row>
    <row r="44" ht="22" customHeight="1">
      <c r="A44" s="19" t="n">
        <v>4</v>
      </c>
      <c r="B44" s="33" t="inlineStr">
        <is>
          <t>FLR-04</t>
        </is>
      </c>
      <c r="C44" s="24" t="inlineStr">
        <is>
          <t>توريد وتركيب وزرات بورسلين ورخام بارتفاع 8 إلى 10 سم مشطوفة بحافة ليزر</t>
        </is>
      </c>
      <c r="D44" s="19" t="inlineStr">
        <is>
          <t>م.ط</t>
        </is>
      </c>
      <c r="E44" s="23" t="n">
        <v>85</v>
      </c>
      <c r="F44" s="21" t="n">
        <v>55</v>
      </c>
      <c r="G44" s="21">
        <f>E44*F44</f>
        <v/>
      </c>
      <c r="H44" s="23" t="n">
        <v>25</v>
      </c>
      <c r="I44" s="23" t="n">
        <v>30</v>
      </c>
      <c r="J44" s="24" t="inlineStr">
        <is>
          <t>استقامة حبات الوزرة مع عراميس البلاط</t>
        </is>
      </c>
    </row>
    <row r="45" ht="22" customHeight="1">
      <c r="A45" s="13" t="n">
        <v>5</v>
      </c>
      <c r="B45" s="32" t="inlineStr">
        <is>
          <t>FLR-05</t>
        </is>
      </c>
      <c r="C45" s="18" t="inlineStr">
        <is>
          <t>عتب وجلسات أبواب وشبابيك رخام كرارة تركي أو جلالة مصري سمك 4 سم مشطوف الوجه</t>
        </is>
      </c>
      <c r="D45" s="13" t="inlineStr">
        <is>
          <t>م.ط</t>
        </is>
      </c>
      <c r="E45" s="17" t="n">
        <v>16</v>
      </c>
      <c r="F45" s="15" t="n">
        <v>240</v>
      </c>
      <c r="G45" s="15">
        <f>E45*F45</f>
        <v/>
      </c>
      <c r="H45" s="17" t="n">
        <v>60</v>
      </c>
      <c r="I45" s="17" t="n">
        <v>180</v>
      </c>
      <c r="J45" s="18" t="inlineStr">
        <is>
          <t>عتب فاصل لمنع تسريب المياه خارج الحمام</t>
        </is>
      </c>
    </row>
    <row r="46" ht="23" customHeight="1">
      <c r="A46" s="34" t="inlineStr">
        <is>
          <t xml:space="preserve">إجمالي تكلفة 7. أعمال الأرضيات والسيراميك والبورسلين والرخام </t>
        </is>
      </c>
      <c r="B46" s="35" t="n"/>
      <c r="C46" s="35" t="n"/>
      <c r="D46" s="35" t="n"/>
      <c r="E46" s="35" t="n"/>
      <c r="F46" s="35" t="n"/>
      <c r="G46" s="36">
        <f>SUM(G41:G45)</f>
        <v/>
      </c>
      <c r="H46" s="37">
        <f>SUM(H41:H45)</f>
        <v/>
      </c>
      <c r="I46" s="37">
        <f>SUM(I41:I45)</f>
        <v/>
      </c>
      <c r="J46" s="34" t="inlineStr">
        <is>
          <t>مجمع البند الفرعي</t>
        </is>
      </c>
    </row>
    <row r="47" ht="24" customHeight="1">
      <c r="A47" s="31" t="inlineStr">
        <is>
          <t>8. أعمال الدهانات والديكورات الحديثة (Painting Works)</t>
        </is>
      </c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</row>
    <row r="48" ht="22" customHeight="1">
      <c r="A48" s="13" t="n">
        <v>1</v>
      </c>
      <c r="B48" s="32" t="inlineStr">
        <is>
          <t>PNT-01</t>
        </is>
      </c>
      <c r="C48" s="18" t="inlineStr">
        <is>
          <t>نظافة وسنفرة المحارة وتطبيق وش سيلر مائي عازل للأملاح والرطوبة لكامل الحوائط والأسقف</t>
        </is>
      </c>
      <c r="D48" s="13" t="inlineStr">
        <is>
          <t>م2</t>
        </is>
      </c>
      <c r="E48" s="17" t="n">
        <v>480</v>
      </c>
      <c r="F48" s="15" t="n">
        <v>14</v>
      </c>
      <c r="G48" s="15">
        <f>E48*F48</f>
        <v/>
      </c>
      <c r="H48" s="17" t="n">
        <v>8</v>
      </c>
      <c r="I48" s="17" t="n">
        <v>6</v>
      </c>
      <c r="J48" s="18" t="inlineStr">
        <is>
          <t>تشبع كامل للسطح لتقليل امتصاص المعجون</t>
        </is>
      </c>
    </row>
    <row r="49" ht="22" customHeight="1">
      <c r="A49" s="19" t="n">
        <v>2</v>
      </c>
      <c r="B49" s="33" t="inlineStr">
        <is>
          <t>PNT-02</t>
        </is>
      </c>
      <c r="C49" s="24" t="inlineStr">
        <is>
          <t>تطبيق 3 سكينات معجون دايتون جاهز وسنفرة بمكائن الصاروخ المزودة بكشاف إضاءة ليزر</t>
        </is>
      </c>
      <c r="D49" s="19" t="inlineStr">
        <is>
          <t>م2</t>
        </is>
      </c>
      <c r="E49" s="23" t="n">
        <v>480</v>
      </c>
      <c r="F49" s="21" t="n">
        <v>32</v>
      </c>
      <c r="G49" s="21">
        <f>E49*F49</f>
        <v/>
      </c>
      <c r="H49" s="23" t="n">
        <v>22</v>
      </c>
      <c r="I49" s="23" t="n">
        <v>10</v>
      </c>
      <c r="J49" s="24" t="inlineStr">
        <is>
          <t>استلام سطح حريري خالي من الخدوش والتموج</t>
        </is>
      </c>
    </row>
    <row r="50" ht="22" customHeight="1">
      <c r="A50" s="13" t="n">
        <v>3</v>
      </c>
      <c r="B50" s="32" t="inlineStr">
        <is>
          <t>PNT-03</t>
        </is>
      </c>
      <c r="C50" s="18" t="inlineStr">
        <is>
          <t>دهان بطانة وشين تشطيب بلاستيك قابل للغسيل جوتن فينوماستيك نصف لمعة / مط ألوان كمبيوتر</t>
        </is>
      </c>
      <c r="D50" s="13" t="inlineStr">
        <is>
          <t>م2</t>
        </is>
      </c>
      <c r="E50" s="17" t="n">
        <v>480</v>
      </c>
      <c r="F50" s="15" t="n">
        <v>42</v>
      </c>
      <c r="G50" s="15">
        <f>E50*F50</f>
        <v/>
      </c>
      <c r="H50" s="17" t="n">
        <v>18</v>
      </c>
      <c r="I50" s="17" t="n">
        <v>24</v>
      </c>
      <c r="J50" s="18" t="inlineStr">
        <is>
          <t>توحيد درجة اللون ومطابقة كود العميل</t>
        </is>
      </c>
    </row>
    <row r="51" ht="22" customHeight="1">
      <c r="A51" s="19" t="n">
        <v>4</v>
      </c>
      <c r="B51" s="33" t="inlineStr">
        <is>
          <t>PNT-04</t>
        </is>
      </c>
      <c r="C51" s="24" t="inlineStr">
        <is>
          <t>جداريات ديكورية مميزة بالريسبشن وغرفة الماستر (بديل خشب + بديل رخام PVC)</t>
        </is>
      </c>
      <c r="D51" s="19" t="inlineStr">
        <is>
          <t>مقطوعية</t>
        </is>
      </c>
      <c r="E51" s="23" t="n">
        <v>2</v>
      </c>
      <c r="F51" s="21" t="n">
        <v>4500</v>
      </c>
      <c r="G51" s="21">
        <f>E51*F51</f>
        <v/>
      </c>
      <c r="H51" s="23" t="n">
        <v>1200</v>
      </c>
      <c r="I51" s="23" t="n">
        <v>3300</v>
      </c>
      <c r="J51" s="24" t="inlineStr">
        <is>
          <t>تثبيت بالسليكون العظم وإضاءة ليد خلفية</t>
        </is>
      </c>
    </row>
    <row r="52" ht="23" customHeight="1">
      <c r="A52" s="34" t="inlineStr">
        <is>
          <t xml:space="preserve">إجمالي تكلفة 8. أعمال الدهانات والديكورات الحديثة </t>
        </is>
      </c>
      <c r="B52" s="35" t="n"/>
      <c r="C52" s="35" t="n"/>
      <c r="D52" s="35" t="n"/>
      <c r="E52" s="35" t="n"/>
      <c r="F52" s="35" t="n"/>
      <c r="G52" s="36">
        <f>SUM(G48:G51)</f>
        <v/>
      </c>
      <c r="H52" s="37">
        <f>SUM(H48:H51)</f>
        <v/>
      </c>
      <c r="I52" s="37">
        <f>SUM(I48:I51)</f>
        <v/>
      </c>
      <c r="J52" s="34" t="inlineStr">
        <is>
          <t>مجمع البند الفرعي</t>
        </is>
      </c>
    </row>
    <row r="53" ht="24" customHeight="1">
      <c r="A53" s="31" t="inlineStr">
        <is>
          <t>9. أعمال النجارة والأبواب الداخلية (Carpentry &amp; Doors)</t>
        </is>
      </c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</row>
    <row r="54" ht="22" customHeight="1">
      <c r="A54" s="13" t="n">
        <v>1</v>
      </c>
      <c r="B54" s="32" t="inlineStr">
        <is>
          <t>WOD-01</t>
        </is>
      </c>
      <c r="C54" s="18" t="inlineStr">
        <is>
          <t>توريد وتركيب باب شقة رئيسي مصفح تركي أصلي وزن 110 كجم مع كالون هوك ضد السرقة</t>
        </is>
      </c>
      <c r="D54" s="13" t="inlineStr">
        <is>
          <t>عدد</t>
        </is>
      </c>
      <c r="E54" s="17" t="n">
        <v>1</v>
      </c>
      <c r="F54" s="15" t="n">
        <v>11500</v>
      </c>
      <c r="G54" s="15">
        <f>E54*F54</f>
        <v/>
      </c>
      <c r="H54" s="17" t="n">
        <v>800</v>
      </c>
      <c r="I54" s="17" t="n">
        <v>10700</v>
      </c>
      <c r="J54" s="18" t="inlineStr">
        <is>
          <t>حشو صوف صخري عازل للصوت والحرارة</t>
        </is>
      </c>
    </row>
    <row r="55" ht="22" customHeight="1">
      <c r="A55" s="19" t="n">
        <v>2</v>
      </c>
      <c r="B55" s="33" t="inlineStr">
        <is>
          <t>WOD-02</t>
        </is>
      </c>
      <c r="C55" s="24" t="inlineStr">
        <is>
          <t>أبواب غرف وحمامات خشب سويد/موسكي كبس قشرة أرو دهان بوليستر استر مط شامل الحلوق</t>
        </is>
      </c>
      <c r="D55" s="19" t="inlineStr">
        <is>
          <t>عدد</t>
        </is>
      </c>
      <c r="E55" s="23" t="n">
        <v>6</v>
      </c>
      <c r="F55" s="21" t="n">
        <v>3800</v>
      </c>
      <c r="G55" s="21">
        <f>E55*F55</f>
        <v/>
      </c>
      <c r="H55" s="23" t="n">
        <v>500</v>
      </c>
      <c r="I55" s="23" t="n">
        <v>3300</v>
      </c>
      <c r="J55" s="24" t="inlineStr">
        <is>
          <t>كوالين أصلية ومفصلات استانلس 4 بوصة</t>
        </is>
      </c>
    </row>
    <row r="56" ht="22" customHeight="1">
      <c r="A56" s="13" t="n">
        <v>3</v>
      </c>
      <c r="B56" s="32" t="inlineStr">
        <is>
          <t>WOD-03</t>
        </is>
      </c>
      <c r="C56" s="18" t="inlineStr">
        <is>
          <t>توريد وتركيب برور وتلبيسات خشبية زان للحلوق بعرض 8 سم مشطوفة ومعالجة</t>
        </is>
      </c>
      <c r="D56" s="13" t="inlineStr">
        <is>
          <t>م.ط</t>
        </is>
      </c>
      <c r="E56" s="17" t="n">
        <v>36</v>
      </c>
      <c r="F56" s="15" t="n">
        <v>65</v>
      </c>
      <c r="G56" s="15">
        <f>E56*F56</f>
        <v/>
      </c>
      <c r="H56" s="17" t="n">
        <v>25</v>
      </c>
      <c r="I56" s="17" t="n">
        <v>40</v>
      </c>
      <c r="J56" s="18" t="inlineStr">
        <is>
          <t>تغطية فواصل الحلق مع المحارة بإتقان</t>
        </is>
      </c>
    </row>
    <row r="57" ht="23" customHeight="1">
      <c r="A57" s="34" t="inlineStr">
        <is>
          <t xml:space="preserve">إجمالي تكلفة 9. أعمال النجارة والأبواب الداخلية </t>
        </is>
      </c>
      <c r="B57" s="35" t="n"/>
      <c r="C57" s="35" t="n"/>
      <c r="D57" s="35" t="n"/>
      <c r="E57" s="35" t="n"/>
      <c r="F57" s="35" t="n"/>
      <c r="G57" s="36">
        <f>SUM(G54:G56)</f>
        <v/>
      </c>
      <c r="H57" s="37">
        <f>SUM(H54:H56)</f>
        <v/>
      </c>
      <c r="I57" s="37">
        <f>SUM(I54:I56)</f>
        <v/>
      </c>
      <c r="J57" s="34" t="inlineStr">
        <is>
          <t>مجمع البند الفرعي</t>
        </is>
      </c>
    </row>
    <row r="58" ht="24" customHeight="1">
      <c r="A58" s="31" t="inlineStr">
        <is>
          <t>10. أعمال الألوميتال والواجهات الزجاجية (Aluminium &amp; Glazing)</t>
        </is>
      </c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</row>
    <row r="59" ht="22" customHeight="1">
      <c r="A59" s="13" t="n">
        <v>1</v>
      </c>
      <c r="B59" s="32" t="inlineStr">
        <is>
          <t>ALM-01</t>
        </is>
      </c>
      <c r="C59" s="18" t="inlineStr">
        <is>
          <t>توريد وتركيب شبابيك وبلكونات قطاع ألوميتال جامبو دبل جلاس عازل صوت بزجاج عاكس وسلك</t>
        </is>
      </c>
      <c r="D59" s="13" t="inlineStr">
        <is>
          <t>م2</t>
        </is>
      </c>
      <c r="E59" s="17" t="n">
        <v>22</v>
      </c>
      <c r="F59" s="15" t="n">
        <v>2200</v>
      </c>
      <c r="G59" s="15">
        <f>E59*F59</f>
        <v/>
      </c>
      <c r="H59" s="17" t="n">
        <v>350</v>
      </c>
      <c r="I59" s="17" t="n">
        <v>1850</v>
      </c>
      <c r="J59" s="18" t="inlineStr">
        <is>
          <t>كاوتش EPDM أصلي لمنع تسريب الأتربة والهواء</t>
        </is>
      </c>
    </row>
    <row r="60" ht="22" customHeight="1">
      <c r="A60" s="19" t="n">
        <v>2</v>
      </c>
      <c r="B60" s="33" t="inlineStr">
        <is>
          <t>ALM-02</t>
        </is>
      </c>
      <c r="C60" s="24" t="inlineStr">
        <is>
          <t>شبابيك مطابخ وحمامات قطاع بي اس صغير دبل مصنفر مع سلك ناموس محكم</t>
        </is>
      </c>
      <c r="D60" s="19" t="inlineStr">
        <is>
          <t>م2</t>
        </is>
      </c>
      <c r="E60" s="23" t="n">
        <v>4.5</v>
      </c>
      <c r="F60" s="21" t="n">
        <v>1450</v>
      </c>
      <c r="G60" s="21">
        <f>E60*F60</f>
        <v/>
      </c>
      <c r="H60" s="23" t="n">
        <v>250</v>
      </c>
      <c r="I60" s="23" t="n">
        <v>1200</v>
      </c>
      <c r="J60" s="24" t="inlineStr">
        <is>
          <t>فتحة لتركيب شفاط توشيبا أو ما يماثله</t>
        </is>
      </c>
    </row>
    <row r="61" ht="22" customHeight="1">
      <c r="A61" s="13" t="n">
        <v>3</v>
      </c>
      <c r="B61" s="32" t="inlineStr">
        <is>
          <t>ALM-03</t>
        </is>
      </c>
      <c r="C61" s="18" t="inlineStr">
        <is>
          <t>تسكير وتقفيل فواصل الألوميتال مع الرخام بسليكون عازل أمريكي ضد مياه الأمطار</t>
        </is>
      </c>
      <c r="D61" s="13" t="inlineStr">
        <is>
          <t>مقطوعية</t>
        </is>
      </c>
      <c r="E61" s="17" t="n">
        <v>1</v>
      </c>
      <c r="F61" s="15" t="n">
        <v>1200</v>
      </c>
      <c r="G61" s="15">
        <f>E61*F61</f>
        <v/>
      </c>
      <c r="H61" s="17" t="n">
        <v>600</v>
      </c>
      <c r="I61" s="17" t="n">
        <v>600</v>
      </c>
      <c r="J61" s="18" t="inlineStr">
        <is>
          <t>عزل تام يمنع صفير الرياح وتجمع المياه</t>
        </is>
      </c>
    </row>
    <row r="62" ht="23" customHeight="1">
      <c r="A62" s="34" t="inlineStr">
        <is>
          <t xml:space="preserve">إجمالي تكلفة 10. أعمال الألوميتال والواجهات الزجاجية </t>
        </is>
      </c>
      <c r="B62" s="35" t="n"/>
      <c r="C62" s="35" t="n"/>
      <c r="D62" s="35" t="n"/>
      <c r="E62" s="35" t="n"/>
      <c r="F62" s="35" t="n"/>
      <c r="G62" s="36">
        <f>SUM(G59:G61)</f>
        <v/>
      </c>
      <c r="H62" s="37">
        <f>SUM(H59:H61)</f>
        <v/>
      </c>
      <c r="I62" s="37">
        <f>SUM(I59:I61)</f>
        <v/>
      </c>
      <c r="J62" s="34" t="inlineStr">
        <is>
          <t>مجمع البند الفرعي</t>
        </is>
      </c>
    </row>
    <row r="63" ht="28" customHeight="1">
      <c r="A63" s="25" t="inlineStr">
        <is>
          <t>الإجمالي العام المباشر لبنود المقايسة (Grand Total BOQ)</t>
        </is>
      </c>
      <c r="B63" s="25" t="n"/>
      <c r="C63" s="25" t="n"/>
      <c r="D63" s="25" t="n"/>
      <c r="E63" s="25" t="n"/>
      <c r="F63" s="25" t="n"/>
      <c r="G63" s="26">
        <f>G9+G14+G21+G28+G34+G39+G46+G52+G57+G62</f>
        <v/>
      </c>
      <c r="H63" s="26">
        <f>H9+H14+H21+H28+H34+H39+H46+H52+H57+H62</f>
        <v/>
      </c>
      <c r="I63" s="26">
        <f>I9+I14+I21+I28+I34+I39+I46+I52+I57+I62</f>
        <v/>
      </c>
      <c r="J63" s="25" t="inlineStr">
        <is>
          <t>معتمد نهائي بدون ضريبة</t>
        </is>
      </c>
    </row>
  </sheetData>
  <mergeCells count="23">
    <mergeCell ref="A47:J47"/>
    <mergeCell ref="A5:J5"/>
    <mergeCell ref="A46:F46"/>
    <mergeCell ref="A22:J22"/>
    <mergeCell ref="A53:J53"/>
    <mergeCell ref="A29:J29"/>
    <mergeCell ref="A35:J35"/>
    <mergeCell ref="A21:F21"/>
    <mergeCell ref="A10:J10"/>
    <mergeCell ref="A57:F57"/>
    <mergeCell ref="A58:J58"/>
    <mergeCell ref="A14:F14"/>
    <mergeCell ref="A40:J40"/>
    <mergeCell ref="A15:J15"/>
    <mergeCell ref="A62:F62"/>
    <mergeCell ref="A1:J1"/>
    <mergeCell ref="A52:F52"/>
    <mergeCell ref="A63:F63"/>
    <mergeCell ref="A28:F28"/>
    <mergeCell ref="A9:F9"/>
    <mergeCell ref="A34:F34"/>
    <mergeCell ref="A39:F39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1" rightToLeft="1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32" customWidth="1" min="4" max="4"/>
    <col width="18" customWidth="1" min="5" max="5"/>
    <col width="16" customWidth="1" min="6" max="6"/>
    <col width="20" customWidth="1" min="7" max="7"/>
    <col width="30" customWidth="1" min="8" max="8"/>
  </cols>
  <sheetData>
    <row r="1" ht="36" customHeight="1">
      <c r="A1" s="1" t="inlineStr">
        <is>
          <t>حاسبة تقدير الكميات الاسترشادية للخامات الأساسية لتشطيب الشقق (Material Takeoff)</t>
        </is>
      </c>
    </row>
    <row r="2" ht="22" customHeight="1">
      <c r="A2" s="2" t="inlineStr">
        <is>
          <t>حساب سريع للأسمنت والرمل والسيراميك والدهانات والمعجون بناءً على مساحة الشقة وارتفاع السقف</t>
        </is>
      </c>
    </row>
    <row r="4">
      <c r="A4" s="11" t="inlineStr">
        <is>
          <t>مدخلات مساحات الشقة:</t>
        </is>
      </c>
    </row>
    <row r="5" ht="22" customHeight="1">
      <c r="A5" s="3" t="inlineStr">
        <is>
          <t>مساحة مسطح أرضية الشقة (م2):</t>
        </is>
      </c>
      <c r="C5" s="38" t="n">
        <v>165</v>
      </c>
      <c r="D5" s="39" t="inlineStr">
        <is>
          <t>م2</t>
        </is>
      </c>
    </row>
    <row r="6" ht="22" customHeight="1">
      <c r="A6" s="3" t="inlineStr">
        <is>
          <t>ارتفاع السقف الخالص (م):</t>
        </is>
      </c>
      <c r="C6" s="38" t="n">
        <v>2.85</v>
      </c>
      <c r="D6" s="39" t="inlineStr">
        <is>
          <t>متر</t>
        </is>
      </c>
    </row>
    <row r="7" ht="22" customHeight="1">
      <c r="A7" s="3" t="inlineStr">
        <is>
          <t>معامل مسطح الجدران التقريبي:</t>
        </is>
      </c>
      <c r="C7" s="38" t="n">
        <v>3.2</v>
      </c>
      <c r="D7" s="39" t="inlineStr">
        <is>
          <t>مساحة الحوائط = مساحة الأرضية × 3.2</t>
        </is>
      </c>
    </row>
    <row r="8" ht="22" customHeight="1">
      <c r="A8" s="3" t="inlineStr">
        <is>
          <t>المساحة التقديرية للحوائط والأسقف (م2):</t>
        </is>
      </c>
      <c r="C8" s="40">
        <f>C5*C7</f>
        <v/>
      </c>
      <c r="D8" s="39" t="inlineStr">
        <is>
          <t>م2 مسطح للمحارة والدهانات</t>
        </is>
      </c>
    </row>
    <row r="10" ht="26" customHeight="1">
      <c r="A10" s="11" t="inlineStr">
        <is>
          <t>📦 جدول كميات التوريد التقريبية لمواد وخامات التشطيب الأساسية</t>
        </is>
      </c>
    </row>
    <row r="11" ht="24" customHeight="1">
      <c r="A11" s="12" t="inlineStr">
        <is>
          <t>م</t>
        </is>
      </c>
      <c r="B11" s="12" t="inlineStr">
        <is>
          <t>اسم الخامة أو المادة</t>
        </is>
      </c>
      <c r="C11" s="12" t="inlineStr">
        <is>
          <t>الوحدة</t>
        </is>
      </c>
      <c r="D11" s="12" t="inlineStr">
        <is>
          <t>معدل الاستهلاك الهندسي</t>
        </is>
      </c>
      <c r="E11" s="12" t="inlineStr">
        <is>
          <t>الكمية التقديرية المطلوبة</t>
        </is>
      </c>
      <c r="F11" s="12" t="inlineStr">
        <is>
          <t>نسبة الهالك المقدرة %</t>
        </is>
      </c>
      <c r="G11" s="12" t="inlineStr">
        <is>
          <t>إجمالي كمية الشراء المقترحة</t>
        </is>
      </c>
      <c r="H11" s="12" t="inlineStr">
        <is>
          <t>مجال الاستخدام بالشقة</t>
        </is>
      </c>
    </row>
    <row r="12" ht="22" customHeight="1">
      <c r="A12" s="19" t="n">
        <v>1</v>
      </c>
      <c r="B12" s="20" t="inlineStr">
        <is>
          <t>أسمنت بورتلاندي عادي (شكاير)</t>
        </is>
      </c>
      <c r="C12" s="19" t="inlineStr">
        <is>
          <t>شيكارة 50كجم</t>
        </is>
      </c>
      <c r="D12" s="24" t="inlineStr">
        <is>
          <t>شكارة لكل 12م2 محارة + مباني + أرضيات</t>
        </is>
      </c>
      <c r="E12" s="41">
        <f>ROUNDUP(C8/10, 0)</f>
        <v/>
      </c>
      <c r="F12" s="22" t="n">
        <v>0.05</v>
      </c>
      <c r="G12" s="42">
        <f>ROUNDUP(E12*(1+F12), 0)</f>
        <v/>
      </c>
      <c r="H12" s="24" t="inlineStr">
        <is>
          <t>بياض المحارة ومونة المباني والفرشات</t>
        </is>
      </c>
    </row>
    <row r="13" ht="22" customHeight="1">
      <c r="A13" s="13" t="n">
        <v>2</v>
      </c>
      <c r="B13" s="14" t="inlineStr">
        <is>
          <t>رمل أصفر حرش مغسول (م3)</t>
        </is>
      </c>
      <c r="C13" s="13" t="inlineStr">
        <is>
          <t>م3</t>
        </is>
      </c>
      <c r="D13" s="18" t="inlineStr">
        <is>
          <t>0.03 م3 لكل م2 محارة وأرضيات</t>
        </is>
      </c>
      <c r="E13" s="43">
        <f>ROUNDUP(C8*0.035, 0)</f>
        <v/>
      </c>
      <c r="F13" s="16" t="n">
        <v>0.08</v>
      </c>
      <c r="G13" s="44">
        <f>ROUNDUP(E13*(1+F13), 0)</f>
        <v/>
      </c>
      <c r="H13" s="18" t="inlineStr">
        <is>
          <t>مونة المحارة وفرشة رمل البورسلين</t>
        </is>
      </c>
    </row>
    <row r="14" ht="22" customHeight="1">
      <c r="A14" s="19" t="n">
        <v>3</v>
      </c>
      <c r="B14" s="20" t="inlineStr">
        <is>
          <t>جبس بلدي لزوم بؤج وأوتار وسقالات</t>
        </is>
      </c>
      <c r="C14" s="19" t="inlineStr">
        <is>
          <t>شيكارة</t>
        </is>
      </c>
      <c r="D14" s="24" t="inlineStr">
        <is>
          <t>شيكارة لكل 50م2 مسطح حوائط</t>
        </is>
      </c>
      <c r="E14" s="41">
        <f>ROUNDUP(C8/50, 0)</f>
        <v/>
      </c>
      <c r="F14" s="22" t="n">
        <v>0.05</v>
      </c>
      <c r="G14" s="42">
        <f>ROUNDUP(E14*(1+F14), 0)</f>
        <v/>
      </c>
      <c r="H14" s="24" t="inlineStr">
        <is>
          <t>تثبيت البؤج والأوتار وشدادات السقالات</t>
        </is>
      </c>
    </row>
    <row r="15" ht="22" customHeight="1">
      <c r="A15" s="13" t="n">
        <v>4</v>
      </c>
      <c r="B15" s="14" t="inlineStr">
        <is>
          <t>سيراميك وبورسلين أرضيات وحوائط</t>
        </is>
      </c>
      <c r="C15" s="13" t="inlineStr">
        <is>
          <t>م2</t>
        </is>
      </c>
      <c r="D15" s="18" t="inlineStr">
        <is>
          <t>مساحة الأرضية + حوائط الحمامات والمطابخ</t>
        </is>
      </c>
      <c r="E15" s="43">
        <f>ROUNDUP(C5*1.4, 0)</f>
        <v/>
      </c>
      <c r="F15" s="16" t="n">
        <v>0.07000000000000001</v>
      </c>
      <c r="G15" s="44">
        <f>ROUNDUP(E15*(1+F15), 0)</f>
        <v/>
      </c>
      <c r="H15" s="18" t="inlineStr">
        <is>
          <t>أرضيات الغرف والصالات وحوائط الحمامات</t>
        </is>
      </c>
    </row>
    <row r="16" ht="22" customHeight="1">
      <c r="A16" s="19" t="n">
        <v>5</v>
      </c>
      <c r="B16" s="20" t="inlineStr">
        <is>
          <t>مادة لصق سيراميك وبورسلين (سيكا)</t>
        </is>
      </c>
      <c r="C16" s="19" t="inlineStr">
        <is>
          <t>شيكارة 25كجم</t>
        </is>
      </c>
      <c r="D16" s="24" t="inlineStr">
        <is>
          <t>شيكارة لكل 5م2 مسطح بلاط</t>
        </is>
      </c>
      <c r="E16" s="41">
        <f>ROUNDUP(E15/5, 0)</f>
        <v/>
      </c>
      <c r="F16" s="22" t="n">
        <v>0.05</v>
      </c>
      <c r="G16" s="42">
        <f>ROUNDUP(E16*(1+F16), 0)</f>
        <v/>
      </c>
      <c r="H16" s="24" t="inlineStr">
        <is>
          <t>لصق البورسلين وأرضيات الحمامات</t>
        </is>
      </c>
    </row>
    <row r="17" ht="22" customHeight="1">
      <c r="A17" s="13" t="n">
        <v>6</v>
      </c>
      <c r="B17" s="14" t="inlineStr">
        <is>
          <t>سيلر مائي عازل للأملاح والرطوبة</t>
        </is>
      </c>
      <c r="C17" s="13" t="inlineStr">
        <is>
          <t>بستلة 14كجم</t>
        </is>
      </c>
      <c r="D17" s="18" t="inlineStr">
        <is>
          <t>بستلة تفرد حوالي 70م2 وش أول</t>
        </is>
      </c>
      <c r="E17" s="43">
        <f>ROUNDUP(C8/70, 0)</f>
        <v/>
      </c>
      <c r="F17" s="16" t="n">
        <v>0.05</v>
      </c>
      <c r="G17" s="44">
        <f>ROUNDUP(E17*(1+F17), 0)</f>
        <v/>
      </c>
      <c r="H17" s="18" t="inlineStr">
        <is>
          <t>وش عازل أساسي للمحارة قبل المعجون</t>
        </is>
      </c>
    </row>
    <row r="18" ht="22" customHeight="1">
      <c r="A18" s="19" t="n">
        <v>7</v>
      </c>
      <c r="B18" s="20" t="inlineStr">
        <is>
          <t>معجون دهانات جاهز داخلي (بستلات)</t>
        </is>
      </c>
      <c r="C18" s="19" t="inlineStr">
        <is>
          <t>بستلة 15كجم</t>
        </is>
      </c>
      <c r="D18" s="24" t="inlineStr">
        <is>
          <t>بستلة تفرد 25م2 لـ 3 سكينات معجون</t>
        </is>
      </c>
      <c r="E18" s="41">
        <f>ROUNDUP(C8/25, 0)</f>
        <v/>
      </c>
      <c r="F18" s="22" t="n">
        <v>0.05</v>
      </c>
      <c r="G18" s="42">
        <f>ROUNDUP(E18*(1+F18), 0)</f>
        <v/>
      </c>
      <c r="H18" s="24" t="inlineStr">
        <is>
          <t>تأسيس 3 سكينات معجون ناعم</t>
        </is>
      </c>
    </row>
    <row r="19" ht="22" customHeight="1">
      <c r="A19" s="13" t="n">
        <v>8</v>
      </c>
      <c r="B19" s="14" t="inlineStr">
        <is>
          <t>دهان بلاستيك نهائي جوتن فينوماستيك</t>
        </is>
      </c>
      <c r="C19" s="13" t="inlineStr">
        <is>
          <t>بستلة 9 لتر</t>
        </is>
      </c>
      <c r="D19" s="18" t="inlineStr">
        <is>
          <t>بستلة تفرد 50م2 لوشين تشطيب</t>
        </is>
      </c>
      <c r="E19" s="43">
        <f>ROUNDUP(C8/50, 0)</f>
        <v/>
      </c>
      <c r="F19" s="16" t="n">
        <v>0.05</v>
      </c>
      <c r="G19" s="44">
        <f>ROUNDUP(E19*(1+F19), 0)</f>
        <v/>
      </c>
      <c r="H19" s="18" t="inlineStr">
        <is>
          <t>وشين تشطيب نهائي للغرف والريسبشن</t>
        </is>
      </c>
    </row>
    <row r="20" ht="22" customHeight="1">
      <c r="A20" s="19" t="n">
        <v>9</v>
      </c>
      <c r="B20" s="20" t="inlineStr">
        <is>
          <t>ألواح جبس بورد كناوف (1.2 × 2.4م)</t>
        </is>
      </c>
      <c r="C20" s="19" t="inlineStr">
        <is>
          <t>لوح</t>
        </is>
      </c>
      <c r="D20" s="24" t="inlineStr">
        <is>
          <t>اللوح يغطي 2.88 م2 مسطح</t>
        </is>
      </c>
      <c r="E20" s="41">
        <f>ROUNDUP((C5*0.4)/2.88, 0)</f>
        <v/>
      </c>
      <c r="F20" s="22" t="n">
        <v>0.08</v>
      </c>
      <c r="G20" s="42">
        <f>ROUNDUP(E20*(1+F20), 0)</f>
        <v/>
      </c>
      <c r="H20" s="24" t="inlineStr">
        <is>
          <t>أسقف معلقة فلات وديكورية</t>
        </is>
      </c>
    </row>
    <row r="21" ht="22" customHeight="1">
      <c r="A21" s="13" t="n">
        <v>10</v>
      </c>
      <c r="B21" s="14" t="inlineStr">
        <is>
          <t>مواسير كهرباء ومسارات مرنة</t>
        </is>
      </c>
      <c r="C21" s="13" t="inlineStr">
        <is>
          <t>لفة 50م</t>
        </is>
      </c>
      <c r="D21" s="18" t="inlineStr">
        <is>
          <t>لفة لكل 35م2 مسطح مباني</t>
        </is>
      </c>
      <c r="E21" s="43">
        <f>ROUNDUP(C5/35, 0)</f>
        <v/>
      </c>
      <c r="F21" s="16" t="n">
        <v>0.05</v>
      </c>
      <c r="G21" s="44">
        <f>ROUNDUP(E21*(1+F21), 0)</f>
        <v/>
      </c>
      <c r="H21" s="18" t="inlineStr">
        <is>
          <t>تمديدات وتغذية شبكة الكهرباء والنت</t>
        </is>
      </c>
    </row>
  </sheetData>
  <mergeCells count="8">
    <mergeCell ref="A4:B4"/>
    <mergeCell ref="A7:B7"/>
    <mergeCell ref="A2:H2"/>
    <mergeCell ref="A5:B5"/>
    <mergeCell ref="A10:H10"/>
    <mergeCell ref="A1:H1"/>
    <mergeCell ref="A8:B8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rightToLeft="1"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40" customWidth="1" min="3" max="3"/>
    <col width="24" customWidth="1" min="4" max="4"/>
    <col width="16" customWidth="1" min="5" max="5"/>
    <col width="28" customWidth="1" min="6" max="6"/>
    <col width="18" customWidth="1" min="7" max="7"/>
  </cols>
  <sheetData>
    <row r="1" ht="36" customHeight="1">
      <c r="A1" s="1" t="inlineStr">
        <is>
          <t>قائمة الفحص الهندسي ومعايير استلام مراحل التشطيب المعماري (Handover Checklist)</t>
        </is>
      </c>
    </row>
    <row r="2" ht="22" customHeight="1">
      <c r="A2" s="29" t="inlineStr">
        <is>
          <t>دليل الاستلام الموقعي لمهندس الجودة والمالك لتفادي العيوب الشائعة ومطابقة الأصول الفنية</t>
        </is>
      </c>
    </row>
    <row r="4" ht="24" customHeight="1">
      <c r="A4" s="30" t="inlineStr">
        <is>
          <t>م</t>
        </is>
      </c>
      <c r="B4" s="30" t="inlineStr">
        <is>
          <t>مرحلة وبند الاستلام</t>
        </is>
      </c>
      <c r="C4" s="30" t="inlineStr">
        <is>
          <t>المعيار الهندسي للاستلام والتطبيق</t>
        </is>
      </c>
      <c r="D4" s="30" t="inlineStr">
        <is>
          <t>طريقة وأداة الفحص</t>
        </is>
      </c>
      <c r="E4" s="30" t="inlineStr">
        <is>
          <t>النتيجة الموقعية</t>
        </is>
      </c>
      <c r="F4" s="30" t="inlineStr">
        <is>
          <t>الملاحظات والإجراء التصحيحي</t>
        </is>
      </c>
      <c r="G4" s="30" t="inlineStr">
        <is>
          <t>توقيع المهندس</t>
        </is>
      </c>
    </row>
    <row r="5" ht="22" customHeight="1">
      <c r="A5" s="13" t="n">
        <v>1</v>
      </c>
      <c r="B5" s="14" t="inlineStr">
        <is>
          <t>تأسيس السباكة والتغذية</t>
        </is>
      </c>
      <c r="C5" s="18" t="inlineStr">
        <is>
          <t>عدم وجود أي تسريب عند ضغط شبكة المواسير البولي على 10 بار لمدة 24 ساعة بحضور مندوب الشركة</t>
        </is>
      </c>
      <c r="D5" s="13" t="inlineStr">
        <is>
          <t>طلمبة الضغط ومانومتر القياس</t>
        </is>
      </c>
      <c r="E5" s="45" t="inlineStr">
        <is>
          <t>مطابق معتمد</t>
        </is>
      </c>
      <c r="F5" s="18" t="inlineStr">
        <is>
          <t>شهادة ضمان معتمدة من الشركة</t>
        </is>
      </c>
      <c r="G5" s="13" t="inlineStr">
        <is>
          <t>مهندس السباكة</t>
        </is>
      </c>
    </row>
    <row r="6" ht="22" customHeight="1">
      <c r="A6" s="19" t="n">
        <v>2</v>
      </c>
      <c r="B6" s="20" t="inlineStr">
        <is>
          <t>عزل أرضيات الحمامات</t>
        </is>
      </c>
      <c r="C6" s="24" t="inlineStr">
        <is>
          <t>ثبات منسوب مياه اختبار الغمر لمدة 48 ساعة دون أي نقص أو تنشيع بالسقف الخرساني السفلي</t>
        </is>
      </c>
      <c r="D6" s="19" t="inlineStr">
        <is>
          <t>علامات مائية بصرية واختبار غمر</t>
        </is>
      </c>
      <c r="E6" s="46" t="inlineStr">
        <is>
          <t>مطابق معتمد</t>
        </is>
      </c>
      <c r="F6" s="24" t="inlineStr">
        <is>
          <t>تنفيذ رقبة إزازة ودهان وجهين ممبرين</t>
        </is>
      </c>
      <c r="G6" s="19" t="inlineStr">
        <is>
          <t>مهندس الجودة</t>
        </is>
      </c>
    </row>
    <row r="7" ht="22" customHeight="1">
      <c r="A7" s="13" t="n">
        <v>3</v>
      </c>
      <c r="B7" s="14" t="inlineStr">
        <is>
          <t>تأسيس مسارات الكهرباء</t>
        </is>
      </c>
      <c r="C7" s="18" t="inlineStr">
        <is>
          <t>تأمين فصل كامل بين مسارات التيار الخفيف والكهرباء وتأريض لوحة التوزيع وتثبيت البواطات</t>
        </is>
      </c>
      <c r="D7" s="13" t="inlineStr">
        <is>
          <t>جهاز الفحص والميزان</t>
        </is>
      </c>
      <c r="E7" s="45" t="inlineStr">
        <is>
          <t>مطابق معتمد</t>
        </is>
      </c>
      <c r="F7" s="18" t="inlineStr">
        <is>
          <t>تثبيت بالجبس والمونة الأسمنتية</t>
        </is>
      </c>
      <c r="G7" s="13" t="inlineStr">
        <is>
          <t>مهندس الكهرباء</t>
        </is>
      </c>
    </row>
    <row r="8" ht="22" customHeight="1">
      <c r="A8" s="19" t="n">
        <v>4</v>
      </c>
      <c r="B8" s="20" t="inlineStr">
        <is>
          <t>بياض المحارة واللياسة</t>
        </is>
      </c>
      <c r="C8" s="24" t="inlineStr">
        <is>
          <t>استواء تام بالقدة 3 متر خالي من التموج والضوء المهرب، وتعويم البؤج بزوايا قائمة 90 درجة</t>
        </is>
      </c>
      <c r="D8" s="19" t="inlineStr">
        <is>
          <t>قدة ألومنيوم 3م + زاوية وميزان ماء</t>
        </is>
      </c>
      <c r="E8" s="46" t="inlineStr">
        <is>
          <t>مطابق معتمد</t>
        </is>
      </c>
      <c r="F8" s="24" t="inlineStr">
        <is>
          <t>تركيب شبك فايبر عند الفواصل والخرسانات</t>
        </is>
      </c>
      <c r="G8" s="19" t="inlineStr">
        <is>
          <t>مهندس الموقع</t>
        </is>
      </c>
    </row>
    <row r="9" ht="22" customHeight="1">
      <c r="A9" s="13" t="n">
        <v>5</v>
      </c>
      <c r="B9" s="14" t="inlineStr">
        <is>
          <t>الأسقف المعلقة والجبس</t>
        </is>
      </c>
      <c r="C9" s="18" t="inlineStr">
        <is>
          <t>أفقية تامة للشاسيهات، تثبيت تيش التعليق كل 70 سم، معالجة فواصل الألواح بشريط فيبر أصلي</t>
        </is>
      </c>
      <c r="D9" s="13" t="inlineStr">
        <is>
          <t>ميزان شيرب ليزر 3D</t>
        </is>
      </c>
      <c r="E9" s="45" t="inlineStr">
        <is>
          <t>مطابق معتمد</t>
        </is>
      </c>
      <c r="F9" s="18" t="inlineStr">
        <is>
          <t>استخدام ألواح خضراء للحمامات والمطابخ</t>
        </is>
      </c>
      <c r="G9" s="13" t="inlineStr">
        <is>
          <t>مهندس الديكور</t>
        </is>
      </c>
    </row>
    <row r="10" ht="22" customHeight="1">
      <c r="A10" s="19" t="n">
        <v>6</v>
      </c>
      <c r="B10" s="20" t="inlineStr">
        <is>
          <t>أرضيات البورسلين والرخام</t>
        </is>
      </c>
      <c r="C10" s="24" t="inlineStr">
        <is>
          <t>عدم وجود تطبيل أسفل البلاطات، استقامة العراميس وفواصل التمدد، ميول 1% بالحمامات للمصرف</t>
        </is>
      </c>
      <c r="D10" s="19" t="inlineStr">
        <is>
          <t>ميزان ماء + شاكوش كاوتش</t>
        </is>
      </c>
      <c r="E10" s="46" t="inlineStr">
        <is>
          <t>مطابق معتمد</t>
        </is>
      </c>
      <c r="F10" s="24" t="inlineStr">
        <is>
          <t>استخدام كليبسات تسوية ومادة سيكا سيرام</t>
        </is>
      </c>
      <c r="G10" s="19" t="inlineStr">
        <is>
          <t>مهندس التشطيب</t>
        </is>
      </c>
    </row>
    <row r="11" ht="22" customHeight="1">
      <c r="A11" s="13" t="n">
        <v>7</v>
      </c>
      <c r="B11" s="14" t="inlineStr">
        <is>
          <t>دهانات الحوائط والأسقف</t>
        </is>
      </c>
      <c r="C11" s="18" t="inlineStr">
        <is>
          <t>سطح حريري ناعم خالي من آثار الرولة أو التسييل تحت إضاءة الكشاف، توحيد درجات اللون</t>
        </is>
      </c>
      <c r="D11" s="13" t="inlineStr">
        <is>
          <t>كشاف إضاءة ليزر موجه مائل</t>
        </is>
      </c>
      <c r="E11" s="45" t="inlineStr">
        <is>
          <t>مطابق معتمد</t>
        </is>
      </c>
      <c r="F11" s="18" t="inlineStr">
        <is>
          <t>سنفرة بعد كل سكين معجون وسيلر مائي</t>
        </is>
      </c>
      <c r="G11" s="13" t="inlineStr">
        <is>
          <t>مهندس الديكور</t>
        </is>
      </c>
    </row>
    <row r="12" ht="22" customHeight="1">
      <c r="A12" s="19" t="n">
        <v>8</v>
      </c>
      <c r="B12" s="20" t="inlineStr">
        <is>
          <t>الأبواب والنجارة المعمارية</t>
        </is>
      </c>
      <c r="C12" s="24" t="inlineStr">
        <is>
          <t>سهولة حركة الدوران والقفل، رأسية القوائم تماماً، مطابقة خلوص الباب من أسفل (1 سم)</t>
        </is>
      </c>
      <c r="D12" s="19" t="inlineStr">
        <is>
          <t>ميزان مياه وفحص يدوي للكوالين</t>
        </is>
      </c>
      <c r="E12" s="46" t="inlineStr">
        <is>
          <t>مطابق معتمد</t>
        </is>
      </c>
      <c r="F12" s="24" t="inlineStr">
        <is>
          <t>تثبيت الكانات في المباني برغوة بولي يوريثان</t>
        </is>
      </c>
      <c r="G12" s="19" t="inlineStr">
        <is>
          <t>مهندس الاستلام</t>
        </is>
      </c>
    </row>
    <row r="13" ht="22" customHeight="1">
      <c r="A13" s="13" t="n">
        <v>9</v>
      </c>
      <c r="B13" s="14" t="inlineStr">
        <is>
          <t>شبابيك وبلكونات الألوميتال</t>
        </is>
      </c>
      <c r="C13" s="18" t="inlineStr">
        <is>
          <t>إحكام تام لمنع تسريب الهواء ومياه الأمطار، سلاسة مجاري الجرار، سلامة الكاوتش والفرش</t>
        </is>
      </c>
      <c r="D13" s="13" t="inlineStr">
        <is>
          <t>اختبار ضخ مياه بالخرطوم</t>
        </is>
      </c>
      <c r="E13" s="45" t="inlineStr">
        <is>
          <t>مطابق معتمد</t>
        </is>
      </c>
      <c r="F13" s="18" t="inlineStr">
        <is>
          <t>تقفيل فواصل الحواف بسليكون أمريكي</t>
        </is>
      </c>
      <c r="G13" s="13" t="inlineStr">
        <is>
          <t>مهندس الجودة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2026-10-01T04:58:14Z</dcterms:created>
  <dcterms:modified xmlns:dcterms="http://purl.org/dc/terms/" xmlns:xsi="http://www.w3.org/2001/XMLSchema-instance" xsi:type="dcterms:W3CDTF">2026-10-01T04:58:14Z</dcterms:modified>
</cp:coreProperties>
</file>